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CHyslop001\AppData\Local\Microsoft\Windows\INetCache\Content.Outlook\D2254BFY\"/>
    </mc:Choice>
  </mc:AlternateContent>
  <xr:revisionPtr revIDLastSave="0" documentId="8_{75440039-5804-4FDC-A0E4-92A5C9C9E95D}" xr6:coauthVersionLast="47" xr6:coauthVersionMax="47" xr10:uidLastSave="{00000000-0000-0000-0000-000000000000}"/>
  <bookViews>
    <workbookView xWindow="8350" yWindow="10690" windowWidth="22780" windowHeight="1466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8" i="1" l="1"/>
  <c r="B92" i="1"/>
  <c r="B91" i="1"/>
  <c r="B80" i="1"/>
  <c r="B76" i="1"/>
  <c r="B74" i="1"/>
  <c r="B70" i="1"/>
  <c r="B66" i="1"/>
  <c r="B65" i="1"/>
  <c r="B64" i="1"/>
  <c r="B63" i="1"/>
  <c r="B60" i="1"/>
  <c r="B55" i="1"/>
  <c r="B51" i="1"/>
  <c r="B45" i="1"/>
  <c r="B42" i="1"/>
  <c r="B40" i="1"/>
  <c r="B38" i="1"/>
  <c r="B31" i="1"/>
  <c r="B28" i="1"/>
  <c r="D25" i="4" l="1"/>
  <c r="C25" i="3"/>
  <c r="C25" i="2"/>
  <c r="C204" i="1"/>
  <c r="C227"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227" i="1" s="1"/>
  <c r="F56" i="13"/>
  <c r="D204" i="1" s="1"/>
  <c r="F55" i="13"/>
  <c r="D22" i="1" s="1"/>
  <c r="C13" i="13"/>
  <c r="C12" i="13"/>
  <c r="C11" i="13"/>
  <c r="C16" i="13" l="1"/>
  <c r="C17" i="13"/>
  <c r="B5" i="4" l="1"/>
  <c r="B4" i="4"/>
  <c r="B5" i="3"/>
  <c r="B4" i="3"/>
  <c r="B5" i="2"/>
  <c r="B4" i="2"/>
  <c r="B5" i="1"/>
  <c r="B4" i="1"/>
  <c r="C15" i="13" l="1"/>
  <c r="F12" i="13" l="1"/>
  <c r="C25" i="4"/>
  <c r="F11" i="13" s="1"/>
  <c r="F13" i="13" l="1"/>
  <c r="B227" i="1"/>
  <c r="B17" i="13" s="1"/>
  <c r="B204" i="1"/>
  <c r="B16" i="13" s="1"/>
  <c r="B22" i="1"/>
  <c r="B15" i="13" s="1"/>
  <c r="B25" i="3" l="1"/>
  <c r="B13" i="13" s="1"/>
  <c r="B25" i="2"/>
  <c r="B12" i="13" s="1"/>
  <c r="B11" i="13" l="1"/>
  <c r="B2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0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<sst xmlns="http://schemas.openxmlformats.org/spreadsheetml/2006/main" count="480" uniqueCount="226">
  <si>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</si>
  <si>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</si>
  <si>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</si>
  <si>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</si>
  <si>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</si>
  <si>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</si>
  <si>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</si>
  <si>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</si>
  <si>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</si>
  <si>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</si>
  <si>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</si>
  <si>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</si>
  <si>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</si>
  <si>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</si>
  <si>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</si>
  <si>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</si>
  <si>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</si>
  <si>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</si>
  <si>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</si>
  <si>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</si>
  <si>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</si>
  <si>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</si>
  <si>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</si>
  <si>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</si>
  <si>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</si>
  <si>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</si>
  <si>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</si>
  <si>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</si>
  <si>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</si>
  <si>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</si>
  <si>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</si>
  <si>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</si>
  <si>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</si>
  <si>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</si>
  <si>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</si>
  <si>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</si>
  <si>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</si>
  <si>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</si>
  <si>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</si>
  <si>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</si>
  <si>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</si>
  <si>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</si>
  <si>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</si>
  <si>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</si>
  <si>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</si>
  <si>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</si>
  <si>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</si>
  <si>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</si>
  <si>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</si>
  <si>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</si>
  <si>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</si>
  <si>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</si>
  <si>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</si>
  <si>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</si>
  <si>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</si>
  <si>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</si>
  <si>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</si>
  <si>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</si>
  <si>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</si>
  <si>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</si>
  <si>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</si>
  <si>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</si>
  <si>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</si>
  <si>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</si>
  <si>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</si>
  <si>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</si>
  <si>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</si>
  <si>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</si>
  <si>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</si>
  <si>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</si>
  <si>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</si>
  <si>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</si>
  <si>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</si>
  <si>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</si>
  <si>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</si>
  <si>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</si>
  <si>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</si>
  <si>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</si>
  <si>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</si>
  <si>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</si>
  <si>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</si>
  <si>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</si>
  <si>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</si>
  <si>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</si>
  <si>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</si>
  <si>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</si>
  <si>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</si>
  <si>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</si>
  <si>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</si>
  <si>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</si>
  <si>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</si>
  <si>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</si>
  <si>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</si>
  <si>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</si>
  <si>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</si>
  <si>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</si>
  <si>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</si>
  <si>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</si>
  <si>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</si>
  <si>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</si>
  <si>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</si>
  <si>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</si>
  <si>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</si>
  <si>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</si>
  <si>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</si>
  <si>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</si>
  <si>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</si>
  <si>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</si>
  <si>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</si>
  <si>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</si>
  <si>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</si>
  <si>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</si>
  <si>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</si>
  <si>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</si>
  <si>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</si>
  <si>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</si>
  <si>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</si>
  <si>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</si>
  <si>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</si>
  <si>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</si>
  <si>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</si>
  <si>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</si>
  <si>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</si>
  <si>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</si>
  <si>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</si>
  <si>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</si>
  <si>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</si>
  <si>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</si>
  <si>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</si>
  <si>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</si>
  <si>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</si>
  <si>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</si>
  <si>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</si>
  <si>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</si>
  <si>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</si>
  <si>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</si>
  <si>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</si>
  <si>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</si>
  <si>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</si>
  <si>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</si>
  <si>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</si>
  <si>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</si>
  <si>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</si>
  <si>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</si>
  <si>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</si>
  <si>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</si>
  <si>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</si>
  <si>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</si>
  <si>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</si>
  <si>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</si>
  <si>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</si>
  <si>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</si>
  <si>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</si>
  <si>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</si>
  <si>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</si>
  <si>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</si>
  <si>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</si>
  <si>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</si>
  <si>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</si>
  <si>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</si>
  <si>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</si>
  <si>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</si>
  <si>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</si>
  <si>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</si>
  <si>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</si>
  <si>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</si>
  <si>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</si>
  <si>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</si>
  <si>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</si>
  <si>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Subscription</t>
  </si>
  <si>
    <t>Wellington</t>
  </si>
  <si>
    <t>Taxi</t>
  </si>
  <si>
    <t>Christchurch</t>
  </si>
  <si>
    <t>Accommodation</t>
  </si>
  <si>
    <t>Flight</t>
  </si>
  <si>
    <t>Airport Parking</t>
  </si>
  <si>
    <t>Dinner</t>
  </si>
  <si>
    <t>Breakfast</t>
  </si>
  <si>
    <t>Flight cancelled</t>
  </si>
  <si>
    <t>Flight Booking Fee</t>
  </si>
  <si>
    <t>Auckland</t>
  </si>
  <si>
    <t>Hotel</t>
  </si>
  <si>
    <t>External Stakeholder Meeting</t>
  </si>
  <si>
    <t>Earthquake Commission</t>
  </si>
  <si>
    <t>Cancellation fee</t>
  </si>
  <si>
    <t>Flight  Booking Fee</t>
  </si>
  <si>
    <t xml:space="preserve">Meetings </t>
  </si>
  <si>
    <t>Christchurch  Office Meetings</t>
  </si>
  <si>
    <t>Meetings</t>
  </si>
  <si>
    <t>Minister Meeting +  MJ</t>
  </si>
  <si>
    <t xml:space="preserve">Meeting with NRG chair </t>
  </si>
  <si>
    <t>Beverage</t>
  </si>
  <si>
    <t>Amendment fee</t>
  </si>
  <si>
    <t>cancellation fees</t>
  </si>
  <si>
    <t>Booking Fee</t>
  </si>
  <si>
    <t>Cancellation Fee</t>
  </si>
  <si>
    <t>Meetings With Chch Mayor And In Office</t>
  </si>
  <si>
    <t>booking fees</t>
  </si>
  <si>
    <t>Booking Fees</t>
  </si>
  <si>
    <t xml:space="preserve">Accommodation </t>
  </si>
  <si>
    <t>cancellation fee</t>
  </si>
  <si>
    <t>To Attend 2021 Cio Summit In Auckland</t>
  </si>
  <si>
    <t>Cultural Development And Eqc Board Meeting</t>
  </si>
  <si>
    <t>Flight booking Fee</t>
  </si>
  <si>
    <t>New Christchurch Office</t>
  </si>
  <si>
    <t>Meetings with Christchurch Mayor</t>
  </si>
  <si>
    <t xml:space="preserve">Farewell in Wellington </t>
  </si>
  <si>
    <t>Coffee</t>
  </si>
  <si>
    <t>Flight Booking &amp; Cancellation fee</t>
  </si>
  <si>
    <t>Breakfast Meeting</t>
  </si>
  <si>
    <t xml:space="preserve"> Phone case and cover</t>
  </si>
  <si>
    <t xml:space="preserve"> IoD membership</t>
  </si>
  <si>
    <t>Asia Pacific</t>
  </si>
  <si>
    <t>Xmas Cake</t>
  </si>
  <si>
    <t>Te Papa</t>
  </si>
  <si>
    <t>Small Hamper</t>
  </si>
  <si>
    <t>Box of Chocolates</t>
  </si>
  <si>
    <t>H2R</t>
  </si>
  <si>
    <t>Melville Jessup Wever</t>
  </si>
  <si>
    <t>to staff</t>
  </si>
  <si>
    <t>Elt Strategy Day</t>
  </si>
  <si>
    <t>Awhina Go-Live Week and I&amp;A Support Team Sessions</t>
  </si>
  <si>
    <t xml:space="preserve">Sid Miller </t>
  </si>
  <si>
    <t>Meeting with NRG Chair &amp; staff member</t>
  </si>
  <si>
    <t>Fraser Gardiner, Chief Financial Officer</t>
  </si>
  <si>
    <t>The National Business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</si>
</sst>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1"/>
      <color theme="1"/>
      <name val="Calibri"/>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000000"/>
      </left>
      <right style="thin">
        <color rgb="FF000000"/>
      </right>
      <top/>
      <bottom style="thin">
        <color rgb="FF000000"/>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1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4" fontId="0" fillId="0" borderId="0" xfId="0" applyNumberFormat="1" applyProtection="1">
      <protection locked="0"/>
    </xf>
    <xf numFmtId="2" fontId="0" fillId="0" borderId="0" xfId="0" applyNumberFormat="1" applyProtection="1">
      <protection locked="0"/>
    </xf>
    <xf numFmtId="0" fontId="0" fillId="0" borderId="0" xfId="0" applyFill="1" applyProtection="1">
      <protection locked="0"/>
    </xf>
    <xf numFmtId="0" fontId="0" fillId="0" borderId="0" xfId="0" applyFill="1" applyAlignment="1" applyProtection="1">
      <alignment wrapText="1"/>
      <protection locked="0"/>
    </xf>
    <xf numFmtId="167" fontId="15" fillId="0" borderId="3" xfId="0" applyNumberFormat="1" applyFont="1" applyFill="1" applyBorder="1" applyAlignment="1" applyProtection="1">
      <alignment vertical="center"/>
      <protection locked="0"/>
    </xf>
    <xf numFmtId="164" fontId="15" fillId="0" borderId="4" xfId="0" applyNumberFormat="1"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14" fontId="37" fillId="0" borderId="0" xfId="0" applyNumberFormat="1" applyFont="1" applyAlignment="1" applyProtection="1">
      <alignment horizontal="right" vertical="top"/>
      <protection locked="0"/>
    </xf>
    <xf numFmtId="2" fontId="0" fillId="0" borderId="0" xfId="0" applyNumberFormat="1" applyBorder="1" applyProtection="1">
      <protection locked="0"/>
    </xf>
    <xf numFmtId="4" fontId="0" fillId="0" borderId="11" xfId="0" applyNumberFormat="1" applyFont="1" applyBorder="1" applyAlignment="1" applyProtection="1">
      <alignment horizontal="right" vertical="top"/>
      <protection locked="0"/>
    </xf>
    <xf numFmtId="0" fontId="0" fillId="0" borderId="0" xfId="0" applyFont="1" applyAlignment="1" applyProtection="1">
      <alignment horizontal="left" vertical="top"/>
      <protection locked="0"/>
    </xf>
    <xf numFmtId="14" fontId="0" fillId="0" borderId="0" xfId="0" applyNumberFormat="1" applyFont="1" applyProtection="1">
      <protection locked="0"/>
    </xf>
    <xf numFmtId="2" fontId="0" fillId="0" borderId="0" xfId="0" applyNumberFormat="1" applyFont="1" applyProtection="1">
      <protection locked="0"/>
    </xf>
    <xf numFmtId="2" fontId="0" fillId="0" borderId="0" xfId="0" applyNumberFormat="1" applyFont="1" applyAlignment="1" applyProtection="1">
      <alignment horizontal="right"/>
      <protection locked="0"/>
    </xf>
    <xf numFmtId="14" fontId="0" fillId="0" borderId="0" xfId="0" applyNumberFormat="1" applyFont="1" applyAlignment="1" applyProtection="1">
      <alignment horizontal="right"/>
      <protection locked="0"/>
    </xf>
    <xf numFmtId="0" fontId="0" fillId="0" borderId="0" xfId="0" applyFont="1" applyAlignment="1" applyProtection="1">
      <alignment horizontal="left" wrapText="1"/>
      <protection locked="0"/>
    </xf>
    <xf numFmtId="14" fontId="0" fillId="0" borderId="0" xfId="0" applyNumberFormat="1" applyFont="1" applyAlignment="1" applyProtection="1">
      <alignment horizontal="right" vertical="top"/>
      <protection locked="0"/>
    </xf>
    <xf numFmtId="4" fontId="0" fillId="0" borderId="0" xfId="0" applyNumberFormat="1" applyFont="1" applyAlignment="1" applyProtection="1">
      <alignment horizontal="right" vertical="top"/>
      <protection locked="0"/>
    </xf>
    <xf numFmtId="14" fontId="0" fillId="0" borderId="0" xfId="0" applyNumberFormat="1" applyFont="1" applyAlignment="1" applyProtection="1">
      <alignment vertical="top"/>
      <protection locked="0"/>
    </xf>
    <xf numFmtId="0" fontId="0" fillId="0" borderId="0" xfId="0" applyFont="1" applyFill="1" applyAlignment="1" applyProtection="1">
      <alignment horizontal="left" vertical="top"/>
      <protection locked="0"/>
    </xf>
    <xf numFmtId="0" fontId="0" fillId="0" borderId="0" xfId="0" applyFont="1" applyFill="1" applyProtection="1">
      <protection locked="0"/>
    </xf>
    <xf numFmtId="0" fontId="0" fillId="0" borderId="0" xfId="0" applyFont="1" applyFill="1" applyAlignment="1" applyProtection="1">
      <alignment horizontal="left"/>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19" sqref="A19"/>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2018&amp;C_x000D_&amp;1#&amp;"Calibri"&amp;10&amp;K000000 IN CONFIDENCE-STAFF&amp;RWorksheet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8" sqref="A8: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95" t="s">
        <v>51</v>
      </c>
      <c r="B1" s="195"/>
      <c r="C1" s="195"/>
      <c r="D1" s="195"/>
      <c r="E1" s="195"/>
      <c r="F1" s="195"/>
      <c r="G1" s="46"/>
      <c r="H1" s="46"/>
      <c r="I1" s="46"/>
      <c r="J1" s="46"/>
      <c r="K1" s="46"/>
    </row>
    <row r="2" spans="1:11" ht="21" customHeight="1" x14ac:dyDescent="0.2">
      <c r="A2" s="4" t="s">
        <v>52</v>
      </c>
      <c r="B2" s="196" t="s">
        <v>183</v>
      </c>
      <c r="C2" s="196"/>
      <c r="D2" s="196"/>
      <c r="E2" s="196"/>
      <c r="F2" s="196"/>
      <c r="G2" s="46"/>
      <c r="H2" s="46"/>
      <c r="I2" s="46"/>
      <c r="J2" s="46"/>
      <c r="K2" s="46"/>
    </row>
    <row r="3" spans="1:11" ht="21" customHeight="1" x14ac:dyDescent="0.2">
      <c r="A3" s="4" t="s">
        <v>53</v>
      </c>
      <c r="B3" s="196" t="s">
        <v>222</v>
      </c>
      <c r="C3" s="196"/>
      <c r="D3" s="196"/>
      <c r="E3" s="196"/>
      <c r="F3" s="196"/>
      <c r="G3" s="46"/>
      <c r="H3" s="46"/>
      <c r="I3" s="46"/>
      <c r="J3" s="46"/>
      <c r="K3" s="46"/>
    </row>
    <row r="4" spans="1:11" ht="21" customHeight="1" x14ac:dyDescent="0.2">
      <c r="A4" s="4" t="s">
        <v>54</v>
      </c>
      <c r="B4" s="197">
        <v>44378</v>
      </c>
      <c r="C4" s="197"/>
      <c r="D4" s="197"/>
      <c r="E4" s="197"/>
      <c r="F4" s="197"/>
      <c r="G4" s="46"/>
      <c r="H4" s="46"/>
      <c r="I4" s="46"/>
      <c r="J4" s="46"/>
      <c r="K4" s="46"/>
    </row>
    <row r="5" spans="1:11" ht="21" customHeight="1" x14ac:dyDescent="0.2">
      <c r="A5" s="4" t="s">
        <v>55</v>
      </c>
      <c r="B5" s="197">
        <v>44742</v>
      </c>
      <c r="C5" s="197"/>
      <c r="D5" s="197"/>
      <c r="E5" s="197"/>
      <c r="F5" s="197"/>
      <c r="G5" s="46"/>
      <c r="H5" s="46"/>
      <c r="I5" s="46"/>
      <c r="J5" s="46"/>
      <c r="K5" s="46"/>
    </row>
    <row r="6" spans="1:11" ht="21" customHeight="1" x14ac:dyDescent="0.2">
      <c r="A6" s="4" t="s">
        <v>56</v>
      </c>
      <c r="B6" s="194" t="str">
        <f>IF(AND(Travel!B7&lt;&gt;A30,Hospitality!B7&lt;&gt;A30,'All other expenses'!B7&lt;&gt;A30,'Gifts and benefits'!B7&lt;&gt;A30),A31,IF(AND(Travel!B7=A30,Hospitality!B7=A30,'All other expenses'!B7=A30,'Gifts and benefits'!B7=A30),A33,A32))</f>
        <v>Data and totals checked on all sheets</v>
      </c>
      <c r="C6" s="194"/>
      <c r="D6" s="194"/>
      <c r="E6" s="194"/>
      <c r="F6" s="194"/>
      <c r="G6" s="34"/>
      <c r="H6" s="46"/>
      <c r="I6" s="46"/>
      <c r="J6" s="46"/>
      <c r="K6" s="46"/>
    </row>
    <row r="7" spans="1:11" ht="21" customHeight="1" x14ac:dyDescent="0.2">
      <c r="A7" s="4" t="s">
        <v>57</v>
      </c>
      <c r="B7" s="193" t="s">
        <v>89</v>
      </c>
      <c r="C7" s="193"/>
      <c r="D7" s="193"/>
      <c r="E7" s="193"/>
      <c r="F7" s="193"/>
      <c r="G7" s="34"/>
      <c r="H7" s="46"/>
      <c r="I7" s="46"/>
      <c r="J7" s="46"/>
      <c r="K7" s="46"/>
    </row>
    <row r="8" spans="1:11" ht="21" customHeight="1" x14ac:dyDescent="0.2">
      <c r="A8" s="4" t="s">
        <v>59</v>
      </c>
      <c r="B8" s="193" t="s">
        <v>224</v>
      </c>
      <c r="C8" s="193"/>
      <c r="D8" s="193"/>
      <c r="E8" s="193"/>
      <c r="F8" s="193"/>
      <c r="G8" s="34"/>
      <c r="H8" s="46"/>
      <c r="I8" s="46"/>
      <c r="J8" s="46"/>
      <c r="K8" s="46"/>
    </row>
    <row r="9" spans="1:11" ht="66.75" customHeight="1" x14ac:dyDescent="0.2">
      <c r="A9" s="192" t="s">
        <v>60</v>
      </c>
      <c r="B9" s="192"/>
      <c r="C9" s="192"/>
      <c r="D9" s="192"/>
      <c r="E9" s="192"/>
      <c r="F9" s="192"/>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6570.2435000000005</v>
      </c>
      <c r="C11" s="102" t="str">
        <f>IF(Travel!B6="",A34,Travel!B6)</f>
        <v>Figures include GST (where applicable)</v>
      </c>
      <c r="D11" s="8"/>
      <c r="E11" s="10" t="s">
        <v>66</v>
      </c>
      <c r="F11" s="56">
        <f>'Gifts and benefits'!C25</f>
        <v>4</v>
      </c>
      <c r="G11" s="47"/>
      <c r="H11" s="47"/>
      <c r="I11" s="47"/>
      <c r="J11" s="47"/>
      <c r="K11" s="47"/>
    </row>
    <row r="12" spans="1:11" ht="27.75" customHeight="1" x14ac:dyDescent="0.2">
      <c r="A12" s="10" t="s">
        <v>24</v>
      </c>
      <c r="B12" s="94">
        <f>Hospitality!B25</f>
        <v>82.500999999999991</v>
      </c>
      <c r="C12" s="102" t="str">
        <f>IF(Hospitality!B6="",A34,Hospitality!B6)</f>
        <v>Figures include GST (where applicable)</v>
      </c>
      <c r="D12" s="8"/>
      <c r="E12" s="10" t="s">
        <v>67</v>
      </c>
      <c r="F12" s="56">
        <f>'Gifts and benefits'!C26</f>
        <v>4</v>
      </c>
      <c r="G12" s="47"/>
      <c r="H12" s="47"/>
      <c r="I12" s="47"/>
      <c r="J12" s="47"/>
      <c r="K12" s="47"/>
    </row>
    <row r="13" spans="1:11" ht="27.75" customHeight="1" x14ac:dyDescent="0.2">
      <c r="A13" s="10" t="s">
        <v>68</v>
      </c>
      <c r="B13" s="94">
        <f>'All other expenses'!B25</f>
        <v>988.99649999999997</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Travel!B204</f>
        <v>6570.2435000000005</v>
      </c>
      <c r="C16" s="104" t="str">
        <f>C11</f>
        <v>Figures include GST (where applicable)</v>
      </c>
      <c r="D16" s="59"/>
      <c r="E16" s="8"/>
      <c r="F16" s="60"/>
      <c r="G16" s="46"/>
      <c r="H16" s="46"/>
      <c r="I16" s="46"/>
      <c r="J16" s="46"/>
      <c r="K16" s="46"/>
    </row>
    <row r="17" spans="1:11" ht="27.75" customHeight="1" x14ac:dyDescent="0.2">
      <c r="A17" s="11" t="s">
        <v>72</v>
      </c>
      <c r="B17" s="96">
        <f>Travel!B227</f>
        <v>0</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COUNT(Travel!B26:B203)</f>
        <v>73</v>
      </c>
      <c r="C56" s="111"/>
      <c r="D56" s="111">
        <f>COUNTIF(Travel!D26:D203,"*")</f>
        <v>73</v>
      </c>
      <c r="E56" s="112"/>
      <c r="F56" s="112" t="b">
        <f>MIN(B56,D56)=MAX(B56,D56)</f>
        <v>1</v>
      </c>
    </row>
    <row r="57" spans="1:11" hidden="1" x14ac:dyDescent="0.2">
      <c r="A57" s="122"/>
      <c r="B57" s="111">
        <f>COUNT(Travel!B208:B226)</f>
        <v>0</v>
      </c>
      <c r="C57" s="111"/>
      <c r="D57" s="111">
        <f>COUNTIF(Travel!D208:D226,"*")</f>
        <v>0</v>
      </c>
      <c r="E57" s="112"/>
      <c r="F57" s="112" t="b">
        <f>MIN(B57,D57)=MAX(B57,D57)</f>
        <v>1</v>
      </c>
    </row>
    <row r="58" spans="1:11" hidden="1" x14ac:dyDescent="0.2">
      <c r="A58" s="123" t="s">
        <v>106</v>
      </c>
      <c r="B58" s="113">
        <f>COUNT(Hospitality!B11:B24)</f>
        <v>1</v>
      </c>
      <c r="C58" s="113"/>
      <c r="D58" s="113">
        <f>COUNTIF(Hospitality!D11:D24,"*")</f>
        <v>1</v>
      </c>
      <c r="E58" s="114"/>
      <c r="F58" s="114" t="b">
        <f>MIN(B58,D58)=MAX(B58,D58)</f>
        <v>1</v>
      </c>
    </row>
    <row r="59" spans="1:11" hidden="1" x14ac:dyDescent="0.2">
      <c r="A59" s="124" t="s">
        <v>107</v>
      </c>
      <c r="B59" s="112">
        <f>COUNT('All other expenses'!B11:B24)</f>
        <v>3</v>
      </c>
      <c r="C59" s="112"/>
      <c r="D59" s="112">
        <f>COUNTIF('All other expenses'!D11:D24,"*")</f>
        <v>2</v>
      </c>
      <c r="E59" s="112"/>
      <c r="F59" s="112" t="b">
        <f>MIN(B59,D59)=MAX(B59,D59)</f>
        <v>0</v>
      </c>
    </row>
    <row r="60" spans="1:11" hidden="1" x14ac:dyDescent="0.2">
      <c r="A60" s="123" t="s">
        <v>108</v>
      </c>
      <c r="B60" s="113">
        <f>COUNTIF('Gifts and benefits'!B11:B24,"*")</f>
        <v>4</v>
      </c>
      <c r="C60" s="113">
        <f>COUNTIF('Gifts and benefits'!C11:C24,"*")</f>
        <v>4</v>
      </c>
      <c r="D60" s="113"/>
      <c r="E60" s="113">
        <f>COUNTA('Gifts and benefits'!E11:E24)</f>
        <v>4</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2018&amp;C_x000D_&amp;1#&amp;"Calibri"&amp;10&amp;K000000 IN CONFIDENCE-STAFF&amp;RWorksheet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73"/>
  <sheetViews>
    <sheetView topLeftCell="A61" zoomScale="90" zoomScaleNormal="90" workbookViewId="0">
      <selection activeCell="C37" sqref="C3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95" t="s">
        <v>109</v>
      </c>
      <c r="B1" s="195"/>
      <c r="C1" s="195"/>
      <c r="D1" s="195"/>
      <c r="E1" s="195"/>
      <c r="F1" s="46"/>
    </row>
    <row r="2" spans="1:6" ht="21" customHeight="1" x14ac:dyDescent="0.2">
      <c r="A2" s="4" t="s">
        <v>52</v>
      </c>
      <c r="B2" s="198" t="str">
        <f>'Summary and sign-off'!B2:F2</f>
        <v>Earthquake Commission</v>
      </c>
      <c r="C2" s="198"/>
      <c r="D2" s="198"/>
      <c r="E2" s="198"/>
      <c r="F2" s="46"/>
    </row>
    <row r="3" spans="1:6" ht="21" customHeight="1" x14ac:dyDescent="0.2">
      <c r="A3" s="4" t="s">
        <v>110</v>
      </c>
      <c r="B3" s="198" t="str">
        <f>'Summary and sign-off'!B3:F3</f>
        <v xml:space="preserve">Sid Miller </v>
      </c>
      <c r="C3" s="198"/>
      <c r="D3" s="198"/>
      <c r="E3" s="198"/>
      <c r="F3" s="46"/>
    </row>
    <row r="4" spans="1:6" ht="21" customHeight="1" x14ac:dyDescent="0.2">
      <c r="A4" s="4" t="s">
        <v>111</v>
      </c>
      <c r="B4" s="198">
        <f>'Summary and sign-off'!B4:F4</f>
        <v>44378</v>
      </c>
      <c r="C4" s="198"/>
      <c r="D4" s="198"/>
      <c r="E4" s="198"/>
      <c r="F4" s="46"/>
    </row>
    <row r="5" spans="1:6" ht="21" customHeight="1" x14ac:dyDescent="0.2">
      <c r="A5" s="4" t="s">
        <v>112</v>
      </c>
      <c r="B5" s="198">
        <f>'Summary and sign-off'!B5:F5</f>
        <v>44742</v>
      </c>
      <c r="C5" s="198"/>
      <c r="D5" s="198"/>
      <c r="E5" s="198"/>
      <c r="F5" s="46"/>
    </row>
    <row r="6" spans="1:6" ht="21" customHeight="1" x14ac:dyDescent="0.2">
      <c r="A6" s="4" t="s">
        <v>113</v>
      </c>
      <c r="B6" s="193" t="s">
        <v>80</v>
      </c>
      <c r="C6" s="193"/>
      <c r="D6" s="193"/>
      <c r="E6" s="193"/>
      <c r="F6" s="46"/>
    </row>
    <row r="7" spans="1:6" ht="21" customHeight="1" x14ac:dyDescent="0.2">
      <c r="A7" s="4" t="s">
        <v>56</v>
      </c>
      <c r="B7" s="193" t="s">
        <v>83</v>
      </c>
      <c r="C7" s="193"/>
      <c r="D7" s="193"/>
      <c r="E7" s="193"/>
      <c r="F7" s="46"/>
    </row>
    <row r="8" spans="1:6" ht="36" customHeight="1" x14ac:dyDescent="0.2">
      <c r="A8" s="201" t="s">
        <v>114</v>
      </c>
      <c r="B8" s="202"/>
      <c r="C8" s="202"/>
      <c r="D8" s="202"/>
      <c r="E8" s="202"/>
      <c r="F8" s="22"/>
    </row>
    <row r="9" spans="1:6" ht="36" customHeight="1" x14ac:dyDescent="0.2">
      <c r="A9" s="203" t="s">
        <v>115</v>
      </c>
      <c r="B9" s="204"/>
      <c r="C9" s="204"/>
      <c r="D9" s="204"/>
      <c r="E9" s="204"/>
      <c r="F9" s="22"/>
    </row>
    <row r="10" spans="1:6" ht="24.75" customHeight="1" x14ac:dyDescent="0.2">
      <c r="A10" s="200" t="s">
        <v>116</v>
      </c>
      <c r="B10" s="205"/>
      <c r="C10" s="200"/>
      <c r="D10" s="200"/>
      <c r="E10" s="200"/>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99" t="str">
        <f>IF('Summary and sign-off'!F55='Summary and sign-off'!F54,'Summary and sign-off'!A51,'Summary and sign-off'!A50)</f>
        <v>Check - each entry provides sufficient information</v>
      </c>
      <c r="E22" s="199"/>
      <c r="F22" s="46"/>
    </row>
    <row r="23" spans="1:6" ht="10.5" customHeight="1" x14ac:dyDescent="0.2">
      <c r="A23" s="27"/>
      <c r="B23" s="22"/>
      <c r="C23" s="27"/>
      <c r="D23" s="27"/>
      <c r="E23" s="27"/>
      <c r="F23" s="27"/>
    </row>
    <row r="24" spans="1:6" ht="24.75" customHeight="1" x14ac:dyDescent="0.2">
      <c r="A24" s="200" t="s">
        <v>123</v>
      </c>
      <c r="B24" s="200"/>
      <c r="C24" s="200"/>
      <c r="D24" s="200"/>
      <c r="E24" s="200"/>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81">
        <v>44330</v>
      </c>
      <c r="B27" s="182">
        <v>11.5</v>
      </c>
      <c r="C27" s="3" t="s">
        <v>184</v>
      </c>
      <c r="D27" s="3" t="s">
        <v>185</v>
      </c>
      <c r="E27" s="3" t="s">
        <v>172</v>
      </c>
      <c r="F27" s="1"/>
    </row>
    <row r="28" spans="1:6" s="87" customFormat="1" x14ac:dyDescent="0.2">
      <c r="A28" s="181">
        <v>44343</v>
      </c>
      <c r="B28" s="182">
        <f>229+10.35</f>
        <v>239.35</v>
      </c>
      <c r="C28" s="3" t="s">
        <v>182</v>
      </c>
      <c r="D28" s="3" t="s">
        <v>181</v>
      </c>
      <c r="E28" s="3" t="s">
        <v>172</v>
      </c>
      <c r="F28" s="1"/>
    </row>
    <row r="29" spans="1:6" s="87" customFormat="1" x14ac:dyDescent="0.2">
      <c r="A29" s="181">
        <v>44347</v>
      </c>
      <c r="B29" s="182">
        <v>29.002999999999997</v>
      </c>
      <c r="C29" s="3" t="s">
        <v>182</v>
      </c>
      <c r="D29" s="3" t="s">
        <v>177</v>
      </c>
      <c r="E29" s="3" t="s">
        <v>172</v>
      </c>
      <c r="F29" s="1"/>
    </row>
    <row r="30" spans="1:6" s="87" customFormat="1" x14ac:dyDescent="0.2">
      <c r="A30" s="181">
        <v>44347</v>
      </c>
      <c r="B30" s="182">
        <v>14.397999999999998</v>
      </c>
      <c r="C30" s="3" t="s">
        <v>182</v>
      </c>
      <c r="D30" s="3" t="s">
        <v>176</v>
      </c>
      <c r="E30" s="3" t="s">
        <v>172</v>
      </c>
      <c r="F30" s="1"/>
    </row>
    <row r="31" spans="1:6" s="87" customFormat="1" x14ac:dyDescent="0.2">
      <c r="A31" s="181">
        <v>44347</v>
      </c>
      <c r="B31" s="182">
        <f>168+10.35</f>
        <v>178.35</v>
      </c>
      <c r="C31" s="3" t="s">
        <v>182</v>
      </c>
      <c r="D31" s="3" t="s">
        <v>181</v>
      </c>
      <c r="E31" s="3" t="s">
        <v>172</v>
      </c>
      <c r="F31" s="1"/>
    </row>
    <row r="32" spans="1:6" s="87" customFormat="1" x14ac:dyDescent="0.2">
      <c r="A32" s="181">
        <v>44347</v>
      </c>
      <c r="B32" s="3">
        <v>10.35</v>
      </c>
      <c r="C32" s="3" t="s">
        <v>178</v>
      </c>
      <c r="D32" s="3" t="s">
        <v>195</v>
      </c>
      <c r="E32" s="3" t="s">
        <v>172</v>
      </c>
      <c r="F32" s="1"/>
    </row>
    <row r="33" spans="1:6" s="87" customFormat="1" x14ac:dyDescent="0.2">
      <c r="A33" s="181">
        <v>44347</v>
      </c>
      <c r="B33" s="182">
        <v>10.35</v>
      </c>
      <c r="C33" s="3" t="s">
        <v>188</v>
      </c>
      <c r="D33" s="3" t="s">
        <v>195</v>
      </c>
      <c r="E33" s="3" t="s">
        <v>172</v>
      </c>
      <c r="F33" s="1"/>
    </row>
    <row r="34" spans="1:6" s="87" customFormat="1" x14ac:dyDescent="0.2">
      <c r="A34" s="181">
        <v>44349</v>
      </c>
      <c r="B34" s="182">
        <v>48.196499999999993</v>
      </c>
      <c r="C34" s="3" t="s">
        <v>186</v>
      </c>
      <c r="D34" s="3" t="s">
        <v>171</v>
      </c>
      <c r="E34" s="3" t="s">
        <v>172</v>
      </c>
      <c r="F34" s="1"/>
    </row>
    <row r="35" spans="1:6" s="87" customFormat="1" x14ac:dyDescent="0.2">
      <c r="A35" s="181">
        <v>44349</v>
      </c>
      <c r="B35" s="182">
        <v>89.998999999999995</v>
      </c>
      <c r="C35" s="3" t="s">
        <v>187</v>
      </c>
      <c r="D35" s="3" t="s">
        <v>175</v>
      </c>
      <c r="E35" s="3" t="s">
        <v>172</v>
      </c>
      <c r="F35" s="1"/>
    </row>
    <row r="36" spans="1:6" s="87" customFormat="1" x14ac:dyDescent="0.2">
      <c r="A36" s="181">
        <v>44357</v>
      </c>
      <c r="B36" s="182">
        <v>14.696999999999997</v>
      </c>
      <c r="C36" s="3" t="s">
        <v>189</v>
      </c>
      <c r="D36" s="3" t="s">
        <v>171</v>
      </c>
      <c r="E36" s="3" t="s">
        <v>170</v>
      </c>
      <c r="F36" s="1"/>
    </row>
    <row r="37" spans="1:6" s="87" customFormat="1" x14ac:dyDescent="0.2">
      <c r="A37" s="181">
        <v>44362</v>
      </c>
      <c r="B37" s="182">
        <v>96.96</v>
      </c>
      <c r="C37" s="191" t="s">
        <v>178</v>
      </c>
      <c r="D37" s="3" t="s">
        <v>174</v>
      </c>
      <c r="E37" s="3" t="s">
        <v>172</v>
      </c>
      <c r="F37" s="1"/>
    </row>
    <row r="38" spans="1:6" s="87" customFormat="1" x14ac:dyDescent="0.2">
      <c r="A38" s="181">
        <v>44362</v>
      </c>
      <c r="B38" s="182">
        <f>11.5+10.35</f>
        <v>21.85</v>
      </c>
      <c r="C38" s="3" t="s">
        <v>178</v>
      </c>
      <c r="D38" s="3" t="s">
        <v>197</v>
      </c>
      <c r="E38" s="3" t="s">
        <v>172</v>
      </c>
      <c r="F38" s="1"/>
    </row>
    <row r="39" spans="1:6" s="87" customFormat="1" x14ac:dyDescent="0.2">
      <c r="A39" s="181">
        <v>44363</v>
      </c>
      <c r="B39" s="182">
        <v>24.494999999999997</v>
      </c>
      <c r="C39" s="3" t="s">
        <v>178</v>
      </c>
      <c r="D39" s="3" t="s">
        <v>175</v>
      </c>
      <c r="E39" s="3" t="s">
        <v>170</v>
      </c>
      <c r="F39" s="1"/>
    </row>
    <row r="40" spans="1:6" s="87" customFormat="1" x14ac:dyDescent="0.2">
      <c r="A40" s="181">
        <v>44372</v>
      </c>
      <c r="B40" s="182">
        <f>240+315.82+6.73</f>
        <v>562.54999999999995</v>
      </c>
      <c r="C40" s="3" t="s">
        <v>186</v>
      </c>
      <c r="D40" s="3" t="s">
        <v>174</v>
      </c>
      <c r="E40" s="3" t="s">
        <v>172</v>
      </c>
      <c r="F40" s="1"/>
    </row>
    <row r="41" spans="1:6" s="87" customFormat="1" x14ac:dyDescent="0.2">
      <c r="A41" s="181">
        <v>44375</v>
      </c>
      <c r="B41" s="182">
        <v>44.999499999999998</v>
      </c>
      <c r="C41" s="3" t="s">
        <v>186</v>
      </c>
      <c r="D41" s="3" t="s">
        <v>175</v>
      </c>
      <c r="E41" s="3" t="s">
        <v>170</v>
      </c>
      <c r="F41" s="1"/>
    </row>
    <row r="42" spans="1:6" s="87" customFormat="1" x14ac:dyDescent="0.2">
      <c r="A42" s="181">
        <v>44377</v>
      </c>
      <c r="B42" s="182">
        <f>156.47+340.79+6.73</f>
        <v>503.99</v>
      </c>
      <c r="C42" s="3" t="s">
        <v>186</v>
      </c>
      <c r="D42" s="3" t="s">
        <v>174</v>
      </c>
      <c r="E42" s="3" t="s">
        <v>172</v>
      </c>
      <c r="F42" s="1"/>
    </row>
    <row r="43" spans="1:6" s="87" customFormat="1" x14ac:dyDescent="0.2">
      <c r="A43" s="181">
        <v>44377</v>
      </c>
      <c r="B43" s="182">
        <v>29.002999999999997</v>
      </c>
      <c r="C43" s="3" t="s">
        <v>186</v>
      </c>
      <c r="D43" s="3" t="s">
        <v>177</v>
      </c>
      <c r="E43" s="3" t="s">
        <v>172</v>
      </c>
      <c r="F43" s="1"/>
    </row>
    <row r="44" spans="1:6" s="87" customFormat="1" x14ac:dyDescent="0.2">
      <c r="A44" s="181">
        <v>44377</v>
      </c>
      <c r="B44" s="182">
        <v>132.80199999999999</v>
      </c>
      <c r="C44" s="3" t="s">
        <v>186</v>
      </c>
      <c r="D44" s="3" t="s">
        <v>176</v>
      </c>
      <c r="E44" s="3" t="s">
        <v>172</v>
      </c>
      <c r="F44" s="1"/>
    </row>
    <row r="45" spans="1:6" s="87" customFormat="1" x14ac:dyDescent="0.2">
      <c r="A45" s="181">
        <v>44377</v>
      </c>
      <c r="B45" s="182">
        <f>392+10.35</f>
        <v>402.35</v>
      </c>
      <c r="C45" s="3" t="s">
        <v>186</v>
      </c>
      <c r="D45" s="3" t="s">
        <v>173</v>
      </c>
      <c r="E45" s="3" t="s">
        <v>172</v>
      </c>
      <c r="F45" s="1"/>
    </row>
    <row r="46" spans="1:6" s="87" customFormat="1" x14ac:dyDescent="0.2">
      <c r="A46" s="181">
        <v>44378</v>
      </c>
      <c r="B46" s="182">
        <v>25.897999999999996</v>
      </c>
      <c r="C46" s="3" t="s">
        <v>186</v>
      </c>
      <c r="D46" s="3" t="s">
        <v>171</v>
      </c>
      <c r="E46" s="3" t="s">
        <v>172</v>
      </c>
      <c r="F46" s="1"/>
    </row>
    <row r="47" spans="1:6" s="87" customFormat="1" x14ac:dyDescent="0.2">
      <c r="A47" s="181">
        <v>44378</v>
      </c>
      <c r="B47" s="182">
        <v>44.194499999999998</v>
      </c>
      <c r="C47" s="3" t="s">
        <v>187</v>
      </c>
      <c r="D47" s="3" t="s">
        <v>171</v>
      </c>
      <c r="E47" s="3" t="s">
        <v>172</v>
      </c>
      <c r="F47" s="1"/>
    </row>
    <row r="48" spans="1:6" s="87" customFormat="1" x14ac:dyDescent="0.2">
      <c r="A48" s="181">
        <v>44378</v>
      </c>
      <c r="B48" s="182">
        <v>24.103999999999999</v>
      </c>
      <c r="C48" s="3" t="s">
        <v>186</v>
      </c>
      <c r="D48" s="3" t="s">
        <v>171</v>
      </c>
      <c r="E48" s="3" t="s">
        <v>172</v>
      </c>
      <c r="F48" s="1"/>
    </row>
    <row r="49" spans="1:6" s="87" customFormat="1" x14ac:dyDescent="0.2">
      <c r="A49" s="181">
        <v>44379</v>
      </c>
      <c r="B49" s="182">
        <v>27.899000000000001</v>
      </c>
      <c r="C49" s="3" t="s">
        <v>186</v>
      </c>
      <c r="D49" s="3" t="s">
        <v>171</v>
      </c>
      <c r="E49" s="3" t="s">
        <v>172</v>
      </c>
      <c r="F49" s="1"/>
    </row>
    <row r="50" spans="1:6" s="87" customFormat="1" x14ac:dyDescent="0.2">
      <c r="A50" s="181">
        <v>44379</v>
      </c>
      <c r="B50" s="182">
        <v>19.895</v>
      </c>
      <c r="C50" s="3" t="s">
        <v>190</v>
      </c>
      <c r="D50" s="3" t="s">
        <v>171</v>
      </c>
      <c r="E50" s="3" t="s">
        <v>172</v>
      </c>
      <c r="F50" s="1"/>
    </row>
    <row r="51" spans="1:6" s="87" customFormat="1" x14ac:dyDescent="0.2">
      <c r="A51" s="181">
        <v>44383</v>
      </c>
      <c r="B51" s="183">
        <f>137.26+6.73</f>
        <v>143.98999999999998</v>
      </c>
      <c r="C51" s="3" t="s">
        <v>188</v>
      </c>
      <c r="D51" s="3" t="s">
        <v>174</v>
      </c>
      <c r="E51" s="3" t="s">
        <v>172</v>
      </c>
      <c r="F51" s="1"/>
    </row>
    <row r="52" spans="1:6" s="87" customFormat="1" x14ac:dyDescent="0.2">
      <c r="A52" s="181">
        <v>44383</v>
      </c>
      <c r="B52" s="182">
        <v>10</v>
      </c>
      <c r="C52" s="3" t="s">
        <v>188</v>
      </c>
      <c r="D52" s="3" t="s">
        <v>191</v>
      </c>
      <c r="E52" s="3" t="s">
        <v>172</v>
      </c>
      <c r="F52" s="1"/>
    </row>
    <row r="53" spans="1:6" s="87" customFormat="1" x14ac:dyDescent="0.2">
      <c r="A53" s="181">
        <v>44383</v>
      </c>
      <c r="B53" s="182">
        <v>25.000999999999998</v>
      </c>
      <c r="C53" s="3" t="s">
        <v>186</v>
      </c>
      <c r="D53" s="3" t="s">
        <v>177</v>
      </c>
      <c r="E53" s="3" t="s">
        <v>172</v>
      </c>
      <c r="F53" s="1"/>
    </row>
    <row r="54" spans="1:6" s="87" customFormat="1" x14ac:dyDescent="0.2">
      <c r="A54" s="181">
        <v>44383</v>
      </c>
      <c r="B54" s="182">
        <v>77.199499999999986</v>
      </c>
      <c r="C54" s="3" t="s">
        <v>186</v>
      </c>
      <c r="D54" s="3" t="s">
        <v>176</v>
      </c>
      <c r="E54" s="3" t="s">
        <v>172</v>
      </c>
      <c r="F54" s="1"/>
    </row>
    <row r="55" spans="1:6" s="87" customFormat="1" x14ac:dyDescent="0.2">
      <c r="A55" s="181">
        <v>44383</v>
      </c>
      <c r="B55" s="182">
        <f>279+10.35+10.35</f>
        <v>299.70000000000005</v>
      </c>
      <c r="C55" s="3" t="s">
        <v>186</v>
      </c>
      <c r="D55" s="3" t="s">
        <v>173</v>
      </c>
      <c r="E55" s="3" t="s">
        <v>172</v>
      </c>
      <c r="F55" s="1"/>
    </row>
    <row r="56" spans="1:6" s="87" customFormat="1" x14ac:dyDescent="0.2">
      <c r="A56" s="181">
        <v>44383</v>
      </c>
      <c r="B56" s="182">
        <v>11.5</v>
      </c>
      <c r="C56" s="3" t="s">
        <v>186</v>
      </c>
      <c r="D56" s="3" t="s">
        <v>192</v>
      </c>
      <c r="E56" s="3" t="s">
        <v>172</v>
      </c>
      <c r="F56" s="1"/>
    </row>
    <row r="57" spans="1:6" s="87" customFormat="1" x14ac:dyDescent="0.2">
      <c r="A57" s="181">
        <v>44383</v>
      </c>
      <c r="B57" s="182">
        <v>51.795999999999992</v>
      </c>
      <c r="C57" s="3" t="s">
        <v>186</v>
      </c>
      <c r="D57" s="3" t="s">
        <v>171</v>
      </c>
      <c r="E57" s="3" t="s">
        <v>172</v>
      </c>
      <c r="F57" s="1"/>
    </row>
    <row r="58" spans="1:6" s="87" customFormat="1" x14ac:dyDescent="0.2">
      <c r="A58" s="181">
        <v>44383</v>
      </c>
      <c r="B58" s="182">
        <v>19.802999999999997</v>
      </c>
      <c r="C58" s="3" t="s">
        <v>186</v>
      </c>
      <c r="D58" s="3" t="s">
        <v>171</v>
      </c>
      <c r="E58" s="3" t="s">
        <v>172</v>
      </c>
      <c r="F58" s="1"/>
    </row>
    <row r="59" spans="1:6" s="87" customFormat="1" x14ac:dyDescent="0.2">
      <c r="A59" s="181">
        <v>44383</v>
      </c>
      <c r="B59" s="3">
        <v>10.35</v>
      </c>
      <c r="C59" s="3" t="s">
        <v>178</v>
      </c>
      <c r="D59" s="3" t="s">
        <v>194</v>
      </c>
      <c r="E59" s="3" t="s">
        <v>172</v>
      </c>
      <c r="F59" s="1"/>
    </row>
    <row r="60" spans="1:6" s="87" customFormat="1" x14ac:dyDescent="0.2">
      <c r="A60" s="181">
        <v>44384</v>
      </c>
      <c r="B60" s="183">
        <f>198.72+6.73</f>
        <v>205.45</v>
      </c>
      <c r="C60" s="3" t="s">
        <v>187</v>
      </c>
      <c r="D60" s="3" t="s">
        <v>174</v>
      </c>
      <c r="E60" s="3" t="s">
        <v>172</v>
      </c>
      <c r="F60" s="1"/>
    </row>
    <row r="61" spans="1:6" s="87" customFormat="1" x14ac:dyDescent="0.2">
      <c r="A61" s="181">
        <v>44384</v>
      </c>
      <c r="B61" s="182">
        <v>32.797999999999995</v>
      </c>
      <c r="C61" s="3" t="s">
        <v>187</v>
      </c>
      <c r="D61" s="3" t="s">
        <v>171</v>
      </c>
      <c r="E61" s="3" t="s">
        <v>172</v>
      </c>
      <c r="F61" s="1"/>
    </row>
    <row r="62" spans="1:6" s="87" customFormat="1" x14ac:dyDescent="0.2">
      <c r="A62" s="181">
        <v>44384</v>
      </c>
      <c r="B62" s="182">
        <v>50.197499999999998</v>
      </c>
      <c r="C62" s="3" t="s">
        <v>187</v>
      </c>
      <c r="D62" s="3" t="s">
        <v>171</v>
      </c>
      <c r="E62" s="3" t="s">
        <v>172</v>
      </c>
      <c r="F62" s="1"/>
    </row>
    <row r="63" spans="1:6" s="87" customFormat="1" x14ac:dyDescent="0.2">
      <c r="A63" s="181">
        <v>44384</v>
      </c>
      <c r="B63" s="3">
        <f>10.35+11.5</f>
        <v>21.85</v>
      </c>
      <c r="C63" s="3" t="s">
        <v>178</v>
      </c>
      <c r="D63" s="3" t="s">
        <v>198</v>
      </c>
      <c r="E63" s="3" t="s">
        <v>172</v>
      </c>
      <c r="F63" s="1"/>
    </row>
    <row r="64" spans="1:6" s="87" customFormat="1" x14ac:dyDescent="0.2">
      <c r="A64" s="181">
        <v>44390</v>
      </c>
      <c r="B64" s="182">
        <f>6.73+11.5</f>
        <v>18.23</v>
      </c>
      <c r="C64" s="3" t="s">
        <v>188</v>
      </c>
      <c r="D64" s="3" t="s">
        <v>193</v>
      </c>
      <c r="E64" s="3" t="s">
        <v>172</v>
      </c>
      <c r="F64" s="1"/>
    </row>
    <row r="65" spans="1:6" s="87" customFormat="1" x14ac:dyDescent="0.2">
      <c r="A65" s="181">
        <v>44390</v>
      </c>
      <c r="B65" s="182">
        <f>10.35+10.35</f>
        <v>20.7</v>
      </c>
      <c r="C65" s="3" t="s">
        <v>178</v>
      </c>
      <c r="D65" s="3" t="s">
        <v>198</v>
      </c>
      <c r="E65" s="3" t="s">
        <v>172</v>
      </c>
      <c r="F65" s="1"/>
    </row>
    <row r="66" spans="1:6" s="87" customFormat="1" x14ac:dyDescent="0.2">
      <c r="A66" s="181">
        <v>44400</v>
      </c>
      <c r="B66" s="182">
        <f>179.5+6.73+186.19</f>
        <v>372.41999999999996</v>
      </c>
      <c r="C66" s="3" t="s">
        <v>188</v>
      </c>
      <c r="D66" s="3" t="s">
        <v>174</v>
      </c>
      <c r="E66" s="3" t="s">
        <v>172</v>
      </c>
      <c r="F66" s="1"/>
    </row>
    <row r="67" spans="1:6" s="87" customFormat="1" x14ac:dyDescent="0.2">
      <c r="A67" s="181">
        <v>44400</v>
      </c>
      <c r="B67" s="182">
        <v>44.700499999999991</v>
      </c>
      <c r="C67" s="3" t="s">
        <v>188</v>
      </c>
      <c r="D67" s="3" t="s">
        <v>171</v>
      </c>
      <c r="E67" s="3" t="s">
        <v>172</v>
      </c>
      <c r="F67" s="1"/>
    </row>
    <row r="68" spans="1:6" s="87" customFormat="1" x14ac:dyDescent="0.2">
      <c r="A68" s="181">
        <v>44400</v>
      </c>
      <c r="B68" s="182">
        <v>14.696999999999997</v>
      </c>
      <c r="C68" s="3" t="s">
        <v>188</v>
      </c>
      <c r="D68" s="3" t="s">
        <v>171</v>
      </c>
      <c r="E68" s="3" t="s">
        <v>172</v>
      </c>
      <c r="F68" s="1"/>
    </row>
    <row r="69" spans="1:6" s="87" customFormat="1" x14ac:dyDescent="0.2">
      <c r="A69" s="181">
        <v>44400</v>
      </c>
      <c r="B69" s="182">
        <v>45.401999999999994</v>
      </c>
      <c r="C69" s="3" t="s">
        <v>188</v>
      </c>
      <c r="D69" s="3" t="s">
        <v>171</v>
      </c>
      <c r="E69" s="3" t="s">
        <v>172</v>
      </c>
      <c r="F69" s="1"/>
    </row>
    <row r="70" spans="1:6" s="87" customFormat="1" x14ac:dyDescent="0.2">
      <c r="A70" s="181">
        <v>44406</v>
      </c>
      <c r="B70" s="182">
        <f>468.42+11.5+6.73+25.47</f>
        <v>512.12</v>
      </c>
      <c r="C70" s="3" t="s">
        <v>186</v>
      </c>
      <c r="D70" s="3" t="s">
        <v>174</v>
      </c>
      <c r="E70" s="3" t="s">
        <v>180</v>
      </c>
      <c r="F70" s="1"/>
    </row>
    <row r="71" spans="1:6" s="87" customFormat="1" x14ac:dyDescent="0.2">
      <c r="A71" s="181">
        <v>44406</v>
      </c>
      <c r="B71" s="182">
        <v>91.194999999999993</v>
      </c>
      <c r="C71" s="3" t="s">
        <v>186</v>
      </c>
      <c r="D71" s="3" t="s">
        <v>171</v>
      </c>
      <c r="E71" s="3" t="s">
        <v>180</v>
      </c>
      <c r="F71" s="1"/>
    </row>
    <row r="72" spans="1:6" s="87" customFormat="1" x14ac:dyDescent="0.2">
      <c r="A72" s="181">
        <v>44406</v>
      </c>
      <c r="B72" s="182">
        <v>23</v>
      </c>
      <c r="C72" s="3" t="s">
        <v>186</v>
      </c>
      <c r="D72" s="3" t="s">
        <v>177</v>
      </c>
      <c r="E72" s="3" t="s">
        <v>180</v>
      </c>
      <c r="F72" s="1"/>
    </row>
    <row r="73" spans="1:6" s="87" customFormat="1" x14ac:dyDescent="0.2">
      <c r="A73" s="181">
        <v>44406</v>
      </c>
      <c r="B73" s="182">
        <v>6.0029999999999992</v>
      </c>
      <c r="C73" s="3" t="s">
        <v>186</v>
      </c>
      <c r="D73" s="3" t="s">
        <v>207</v>
      </c>
      <c r="E73" s="3" t="s">
        <v>180</v>
      </c>
      <c r="F73" s="1"/>
    </row>
    <row r="74" spans="1:6" s="87" customFormat="1" x14ac:dyDescent="0.2">
      <c r="A74" s="181">
        <v>44406</v>
      </c>
      <c r="B74" s="182">
        <f>189+10.35</f>
        <v>199.35</v>
      </c>
      <c r="C74" s="3" t="s">
        <v>186</v>
      </c>
      <c r="D74" s="3" t="s">
        <v>199</v>
      </c>
      <c r="E74" s="3" t="s">
        <v>180</v>
      </c>
      <c r="F74" s="1"/>
    </row>
    <row r="75" spans="1:6" s="87" customFormat="1" x14ac:dyDescent="0.2">
      <c r="A75" s="181">
        <v>44409</v>
      </c>
      <c r="B75" s="182">
        <v>81.500500000000002</v>
      </c>
      <c r="C75" s="3" t="s">
        <v>186</v>
      </c>
      <c r="D75" s="3" t="s">
        <v>175</v>
      </c>
      <c r="E75" s="3" t="s">
        <v>180</v>
      </c>
      <c r="F75" s="1"/>
    </row>
    <row r="76" spans="1:6" s="87" customFormat="1" x14ac:dyDescent="0.2">
      <c r="A76" s="181">
        <v>44412</v>
      </c>
      <c r="B76" s="182">
        <f>137.26+175.67+6.73</f>
        <v>319.65999999999997</v>
      </c>
      <c r="C76" s="3" t="s">
        <v>187</v>
      </c>
      <c r="D76" s="3" t="s">
        <v>174</v>
      </c>
      <c r="E76" s="3" t="s">
        <v>172</v>
      </c>
      <c r="F76" s="1"/>
    </row>
    <row r="77" spans="1:6" s="87" customFormat="1" x14ac:dyDescent="0.2">
      <c r="A77" s="181">
        <v>44412</v>
      </c>
      <c r="B77" s="182">
        <v>45.597499999999997</v>
      </c>
      <c r="C77" s="3" t="s">
        <v>187</v>
      </c>
      <c r="D77" s="3" t="s">
        <v>171</v>
      </c>
      <c r="E77" s="3" t="s">
        <v>172</v>
      </c>
      <c r="F77" s="1"/>
    </row>
    <row r="78" spans="1:6" s="87" customFormat="1" x14ac:dyDescent="0.2">
      <c r="A78" s="181">
        <v>44412</v>
      </c>
      <c r="B78" s="182">
        <v>44.999499999999998</v>
      </c>
      <c r="C78" s="3" t="s">
        <v>187</v>
      </c>
      <c r="D78" s="3" t="s">
        <v>175</v>
      </c>
      <c r="E78" s="3" t="s">
        <v>172</v>
      </c>
      <c r="F78" s="1"/>
    </row>
    <row r="79" spans="1:6" s="87" customFormat="1" x14ac:dyDescent="0.2">
      <c r="A79" s="181">
        <v>44412</v>
      </c>
      <c r="B79" s="182">
        <v>48.794499999999999</v>
      </c>
      <c r="C79" s="3" t="s">
        <v>187</v>
      </c>
      <c r="D79" s="3" t="s">
        <v>171</v>
      </c>
      <c r="E79" s="3" t="s">
        <v>172</v>
      </c>
      <c r="F79" s="1"/>
    </row>
    <row r="80" spans="1:6" s="87" customFormat="1" x14ac:dyDescent="0.2">
      <c r="A80" s="181">
        <v>44431</v>
      </c>
      <c r="B80" s="182">
        <f>11.5+6.73</f>
        <v>18.23</v>
      </c>
      <c r="C80" s="3" t="s">
        <v>200</v>
      </c>
      <c r="D80" s="3" t="s">
        <v>208</v>
      </c>
      <c r="E80" s="3" t="s">
        <v>172</v>
      </c>
      <c r="F80" s="1"/>
    </row>
    <row r="81" spans="1:6" s="87" customFormat="1" x14ac:dyDescent="0.2">
      <c r="A81" s="188">
        <v>44431</v>
      </c>
      <c r="B81" s="187">
        <v>10.35</v>
      </c>
      <c r="C81" s="3" t="s">
        <v>205</v>
      </c>
      <c r="D81" s="3" t="s">
        <v>194</v>
      </c>
      <c r="E81" s="180" t="s">
        <v>172</v>
      </c>
      <c r="F81" s="1"/>
    </row>
    <row r="82" spans="1:6" s="87" customFormat="1" x14ac:dyDescent="0.2">
      <c r="A82" s="188">
        <v>44431</v>
      </c>
      <c r="B82" s="187">
        <v>10.35</v>
      </c>
      <c r="C82" s="3" t="s">
        <v>205</v>
      </c>
      <c r="D82" s="3" t="s">
        <v>194</v>
      </c>
      <c r="E82" s="180" t="s">
        <v>172</v>
      </c>
      <c r="F82" s="1"/>
    </row>
    <row r="83" spans="1:6" s="87" customFormat="1" x14ac:dyDescent="0.2">
      <c r="A83" s="181">
        <v>44438</v>
      </c>
      <c r="B83" s="182">
        <v>10.35</v>
      </c>
      <c r="C83" s="3" t="s">
        <v>201</v>
      </c>
      <c r="D83" s="3" t="s">
        <v>194</v>
      </c>
      <c r="E83" s="3" t="s">
        <v>180</v>
      </c>
      <c r="F83" s="1"/>
    </row>
    <row r="84" spans="1:6" s="87" customFormat="1" x14ac:dyDescent="0.2">
      <c r="A84" s="181">
        <v>44439</v>
      </c>
      <c r="B84" s="3">
        <v>10.35</v>
      </c>
      <c r="C84" s="3" t="s">
        <v>196</v>
      </c>
      <c r="D84" s="3" t="s">
        <v>194</v>
      </c>
      <c r="E84" s="182" t="s">
        <v>172</v>
      </c>
      <c r="F84" s="1"/>
    </row>
    <row r="85" spans="1:6" s="87" customFormat="1" x14ac:dyDescent="0.2">
      <c r="A85" s="181">
        <v>44439</v>
      </c>
      <c r="B85" s="3">
        <v>10.35</v>
      </c>
      <c r="C85" s="3" t="s">
        <v>188</v>
      </c>
      <c r="D85" s="3" t="s">
        <v>194</v>
      </c>
      <c r="E85" s="182" t="s">
        <v>180</v>
      </c>
      <c r="F85" s="1"/>
    </row>
    <row r="86" spans="1:6" s="87" customFormat="1" x14ac:dyDescent="0.2">
      <c r="A86" s="181">
        <v>44439</v>
      </c>
      <c r="B86" s="3">
        <v>10.35</v>
      </c>
      <c r="C86" s="3" t="s">
        <v>188</v>
      </c>
      <c r="D86" s="3" t="s">
        <v>194</v>
      </c>
      <c r="E86" s="182" t="s">
        <v>180</v>
      </c>
      <c r="F86" s="1"/>
    </row>
    <row r="87" spans="1:6" s="87" customFormat="1" x14ac:dyDescent="0.2">
      <c r="A87" s="181">
        <v>44439</v>
      </c>
      <c r="B87" s="182">
        <v>6.7274999999999991</v>
      </c>
      <c r="C87" s="3" t="s">
        <v>188</v>
      </c>
      <c r="D87" s="3" t="s">
        <v>198</v>
      </c>
      <c r="E87" s="3" t="s">
        <v>180</v>
      </c>
      <c r="F87" s="1"/>
    </row>
    <row r="88" spans="1:6" s="87" customFormat="1" x14ac:dyDescent="0.2">
      <c r="A88" s="181">
        <v>44439</v>
      </c>
      <c r="B88" s="182">
        <v>11.5</v>
      </c>
      <c r="C88" s="3" t="s">
        <v>186</v>
      </c>
      <c r="D88" s="3" t="s">
        <v>195</v>
      </c>
      <c r="E88" s="3" t="s">
        <v>180</v>
      </c>
      <c r="F88" s="1"/>
    </row>
    <row r="89" spans="1:6" s="87" customFormat="1" x14ac:dyDescent="0.2">
      <c r="A89" s="188">
        <v>44439</v>
      </c>
      <c r="B89" s="187">
        <v>10.35</v>
      </c>
      <c r="C89" s="3" t="s">
        <v>188</v>
      </c>
      <c r="D89" s="180" t="s">
        <v>179</v>
      </c>
      <c r="E89" s="180" t="s">
        <v>180</v>
      </c>
      <c r="F89" s="1"/>
    </row>
    <row r="90" spans="1:6" s="87" customFormat="1" x14ac:dyDescent="0.2">
      <c r="A90" s="188">
        <v>44439</v>
      </c>
      <c r="B90" s="187">
        <v>10.35</v>
      </c>
      <c r="C90" s="3" t="s">
        <v>188</v>
      </c>
      <c r="D90" s="180" t="s">
        <v>179</v>
      </c>
      <c r="E90" s="180" t="s">
        <v>180</v>
      </c>
      <c r="F90" s="1"/>
    </row>
    <row r="91" spans="1:6" s="87" customFormat="1" x14ac:dyDescent="0.2">
      <c r="A91" s="181">
        <v>44481</v>
      </c>
      <c r="B91" s="3">
        <f>149.99+10.35+11.5+6.73</f>
        <v>178.57</v>
      </c>
      <c r="C91" s="3" t="s">
        <v>202</v>
      </c>
      <c r="D91" s="3" t="s">
        <v>181</v>
      </c>
      <c r="E91" s="3" t="s">
        <v>170</v>
      </c>
      <c r="F91" s="1"/>
    </row>
    <row r="92" spans="1:6" s="87" customFormat="1" x14ac:dyDescent="0.2">
      <c r="A92" s="181">
        <v>44481</v>
      </c>
      <c r="B92" s="182">
        <f>18.5+5</f>
        <v>23.5</v>
      </c>
      <c r="C92" s="3" t="s">
        <v>202</v>
      </c>
      <c r="D92" s="3" t="s">
        <v>177</v>
      </c>
      <c r="E92" s="3" t="s">
        <v>170</v>
      </c>
      <c r="F92" s="1"/>
    </row>
    <row r="93" spans="1:6" s="87" customFormat="1" x14ac:dyDescent="0.2">
      <c r="A93" s="184">
        <v>44868</v>
      </c>
      <c r="B93" s="182">
        <v>6.7274999999999991</v>
      </c>
      <c r="C93" s="3" t="s">
        <v>186</v>
      </c>
      <c r="D93" s="3" t="s">
        <v>203</v>
      </c>
      <c r="E93" s="3" t="s">
        <v>172</v>
      </c>
      <c r="F93" s="1"/>
    </row>
    <row r="94" spans="1:6" s="87" customFormat="1" x14ac:dyDescent="0.2">
      <c r="A94" s="184">
        <v>44868</v>
      </c>
      <c r="B94" s="182">
        <v>6.7274999999999991</v>
      </c>
      <c r="C94" s="3" t="s">
        <v>186</v>
      </c>
      <c r="D94" s="3" t="s">
        <v>203</v>
      </c>
      <c r="E94" s="3" t="s">
        <v>172</v>
      </c>
      <c r="F94" s="1"/>
    </row>
    <row r="95" spans="1:6" s="87" customFormat="1" x14ac:dyDescent="0.2">
      <c r="A95" s="184">
        <v>44868</v>
      </c>
      <c r="B95" s="187">
        <v>6.7274999999999991</v>
      </c>
      <c r="C95" s="3" t="s">
        <v>204</v>
      </c>
      <c r="D95" s="180" t="s">
        <v>179</v>
      </c>
      <c r="E95" s="180" t="s">
        <v>172</v>
      </c>
      <c r="F95" s="1"/>
    </row>
    <row r="96" spans="1:6" s="87" customFormat="1" x14ac:dyDescent="0.2">
      <c r="A96" s="184">
        <v>44515</v>
      </c>
      <c r="B96" s="182">
        <v>289.99549999999994</v>
      </c>
      <c r="C96" s="185" t="s">
        <v>221</v>
      </c>
      <c r="D96" s="3" t="s">
        <v>181</v>
      </c>
      <c r="E96" s="190" t="s">
        <v>172</v>
      </c>
      <c r="F96" s="1"/>
    </row>
    <row r="97" spans="1:6" s="87" customFormat="1" x14ac:dyDescent="0.2">
      <c r="A97" s="181">
        <v>44535</v>
      </c>
      <c r="B97" s="182">
        <v>11.5</v>
      </c>
      <c r="C97" s="3" t="s">
        <v>220</v>
      </c>
      <c r="D97" s="3" t="s">
        <v>174</v>
      </c>
      <c r="E97" s="3" t="s">
        <v>172</v>
      </c>
      <c r="F97" s="1"/>
    </row>
    <row r="98" spans="1:6" s="87" customFormat="1" x14ac:dyDescent="0.2">
      <c r="A98" s="184">
        <v>44546</v>
      </c>
      <c r="B98" s="182">
        <f>182.39+6.73+74</f>
        <v>263.12</v>
      </c>
      <c r="C98" s="3" t="s">
        <v>220</v>
      </c>
      <c r="D98" s="3" t="s">
        <v>174</v>
      </c>
      <c r="E98" s="3" t="s">
        <v>172</v>
      </c>
      <c r="F98" s="1"/>
    </row>
    <row r="99" spans="1:6" s="87" customFormat="1" x14ac:dyDescent="0.2">
      <c r="A99" s="186">
        <v>44735</v>
      </c>
      <c r="B99" s="187">
        <v>208.93</v>
      </c>
      <c r="C99" s="180" t="s">
        <v>206</v>
      </c>
      <c r="D99" s="180" t="s">
        <v>174</v>
      </c>
      <c r="E99" s="180" t="s">
        <v>170</v>
      </c>
      <c r="F99" s="1"/>
    </row>
    <row r="100" spans="1:6" s="87" customFormat="1" x14ac:dyDescent="0.2">
      <c r="A100" s="186"/>
      <c r="B100" s="187"/>
      <c r="C100" s="180"/>
      <c r="D100" s="180"/>
      <c r="E100" s="180"/>
      <c r="F100" s="1"/>
    </row>
    <row r="101" spans="1:6" s="87" customFormat="1" x14ac:dyDescent="0.2">
      <c r="A101" s="186"/>
      <c r="B101" s="187"/>
      <c r="C101" s="180"/>
      <c r="D101" s="180"/>
      <c r="E101" s="180"/>
      <c r="F101" s="1"/>
    </row>
    <row r="102" spans="1:6" s="87" customFormat="1" x14ac:dyDescent="0.2">
      <c r="A102" s="186"/>
      <c r="B102" s="187"/>
      <c r="C102" s="180"/>
      <c r="D102" s="180"/>
      <c r="E102" s="180"/>
      <c r="F102" s="1"/>
    </row>
    <row r="103" spans="1:6" s="87" customFormat="1" x14ac:dyDescent="0.2">
      <c r="A103" s="186"/>
      <c r="B103" s="187"/>
      <c r="C103" s="180"/>
      <c r="D103" s="180"/>
      <c r="E103" s="180"/>
      <c r="F103" s="1"/>
    </row>
    <row r="104" spans="1:6" s="87" customFormat="1" x14ac:dyDescent="0.2">
      <c r="A104" s="169"/>
      <c r="B104" s="170"/>
      <c r="C104" s="180"/>
      <c r="F104" s="1"/>
    </row>
    <row r="105" spans="1:6" s="87" customFormat="1" x14ac:dyDescent="0.2">
      <c r="A105" s="169"/>
      <c r="B105" s="170"/>
      <c r="C105" s="180"/>
      <c r="F105" s="1"/>
    </row>
    <row r="106" spans="1:6" s="87" customFormat="1" x14ac:dyDescent="0.2">
      <c r="A106" s="169"/>
      <c r="B106" s="170"/>
      <c r="C106" s="180"/>
      <c r="F106" s="1"/>
    </row>
    <row r="107" spans="1:6" s="87" customFormat="1" x14ac:dyDescent="0.2">
      <c r="A107" s="181"/>
      <c r="B107" s="183"/>
      <c r="C107" s="3"/>
      <c r="D107" s="180"/>
      <c r="E107" s="180"/>
      <c r="F107" s="1"/>
    </row>
    <row r="108" spans="1:6" s="87" customFormat="1" x14ac:dyDescent="0.2">
      <c r="A108" s="181"/>
      <c r="B108" s="183"/>
      <c r="C108" s="3"/>
      <c r="D108" s="180"/>
      <c r="E108" s="180"/>
      <c r="F108" s="1"/>
    </row>
    <row r="109" spans="1:6" s="87" customFormat="1" x14ac:dyDescent="0.2">
      <c r="A109" s="186"/>
      <c r="B109" s="187"/>
      <c r="C109" s="180"/>
      <c r="D109" s="180"/>
      <c r="E109" s="180"/>
      <c r="F109" s="1"/>
    </row>
    <row r="110" spans="1:6" s="87" customFormat="1" x14ac:dyDescent="0.2">
      <c r="A110" s="186"/>
      <c r="B110" s="187"/>
      <c r="C110" s="180"/>
      <c r="D110" s="180"/>
      <c r="E110" s="180"/>
      <c r="F110" s="1"/>
    </row>
    <row r="111" spans="1:6" s="87" customFormat="1" x14ac:dyDescent="0.2">
      <c r="A111" s="186"/>
      <c r="B111" s="187"/>
      <c r="C111" s="180"/>
      <c r="D111" s="180"/>
      <c r="E111" s="180"/>
      <c r="F111" s="1"/>
    </row>
    <row r="112" spans="1:6" s="87" customFormat="1" x14ac:dyDescent="0.2">
      <c r="A112" s="169"/>
      <c r="B112" s="170"/>
      <c r="F112" s="1"/>
    </row>
    <row r="113" spans="1:6" s="87" customFormat="1" x14ac:dyDescent="0.2">
      <c r="A113" s="169"/>
      <c r="B113" s="170"/>
      <c r="F113" s="1"/>
    </row>
    <row r="114" spans="1:6" s="87" customFormat="1" x14ac:dyDescent="0.2">
      <c r="A114" s="169"/>
      <c r="B114" s="170"/>
      <c r="F114" s="1"/>
    </row>
    <row r="115" spans="1:6" s="87" customFormat="1" x14ac:dyDescent="0.2">
      <c r="A115" s="169"/>
      <c r="B115" s="170"/>
      <c r="F115" s="1"/>
    </row>
    <row r="116" spans="1:6" s="87" customFormat="1" x14ac:dyDescent="0.2">
      <c r="A116" s="186"/>
      <c r="B116" s="187"/>
      <c r="C116" s="180"/>
      <c r="D116" s="180"/>
      <c r="E116" s="180"/>
      <c r="F116" s="1"/>
    </row>
    <row r="117" spans="1:6" s="87" customFormat="1" x14ac:dyDescent="0.2">
      <c r="A117" s="186"/>
      <c r="B117" s="187"/>
      <c r="C117" s="180"/>
      <c r="D117" s="180"/>
      <c r="E117" s="180"/>
      <c r="F117" s="1"/>
    </row>
    <row r="118" spans="1:6" s="87" customFormat="1" x14ac:dyDescent="0.2">
      <c r="A118" s="186"/>
      <c r="B118" s="187"/>
      <c r="C118" s="180"/>
      <c r="D118" s="180"/>
      <c r="E118" s="180"/>
      <c r="F118" s="1"/>
    </row>
    <row r="119" spans="1:6" s="87" customFormat="1" x14ac:dyDescent="0.2">
      <c r="A119" s="186"/>
      <c r="B119" s="187"/>
      <c r="C119" s="180"/>
      <c r="D119" s="180"/>
      <c r="E119" s="180"/>
      <c r="F119" s="1"/>
    </row>
    <row r="120" spans="1:6" s="87" customFormat="1" x14ac:dyDescent="0.2">
      <c r="A120" s="186"/>
      <c r="B120" s="187"/>
      <c r="C120" s="180"/>
      <c r="D120" s="180"/>
      <c r="E120" s="3"/>
      <c r="F120" s="1"/>
    </row>
    <row r="121" spans="1:6" s="87" customFormat="1" x14ac:dyDescent="0.2">
      <c r="A121" s="186"/>
      <c r="B121" s="187"/>
      <c r="C121" s="180"/>
      <c r="D121" s="180"/>
      <c r="E121" s="3"/>
      <c r="F121" s="1"/>
    </row>
    <row r="122" spans="1:6" s="87" customFormat="1" x14ac:dyDescent="0.2">
      <c r="A122" s="169"/>
      <c r="F122" s="1"/>
    </row>
    <row r="123" spans="1:6" s="87" customFormat="1" x14ac:dyDescent="0.2">
      <c r="A123" s="169"/>
      <c r="B123" s="170"/>
      <c r="F123" s="1"/>
    </row>
    <row r="124" spans="1:6" s="87" customFormat="1" x14ac:dyDescent="0.2">
      <c r="A124" s="169"/>
      <c r="B124" s="170"/>
      <c r="F124" s="1"/>
    </row>
    <row r="125" spans="1:6" s="87" customFormat="1" x14ac:dyDescent="0.2">
      <c r="A125" s="186"/>
      <c r="B125" s="187"/>
      <c r="C125" s="180"/>
      <c r="D125" s="180"/>
      <c r="E125" s="180"/>
      <c r="F125" s="1"/>
    </row>
    <row r="126" spans="1:6" s="87" customFormat="1" x14ac:dyDescent="0.2">
      <c r="A126" s="169"/>
      <c r="B126" s="170"/>
      <c r="C126" s="171"/>
      <c r="D126" s="171"/>
      <c r="E126" s="171"/>
      <c r="F126" s="1"/>
    </row>
    <row r="127" spans="1:6" s="87" customFormat="1" x14ac:dyDescent="0.2">
      <c r="A127" s="169"/>
      <c r="B127" s="170"/>
      <c r="C127" s="171"/>
      <c r="D127" s="171"/>
      <c r="E127" s="171"/>
      <c r="F127" s="1"/>
    </row>
    <row r="128" spans="1:6" s="87" customFormat="1" x14ac:dyDescent="0.2">
      <c r="A128" s="169"/>
      <c r="B128" s="170"/>
      <c r="F128" s="1"/>
    </row>
    <row r="129" spans="1:6" s="87" customFormat="1" x14ac:dyDescent="0.2">
      <c r="A129" s="169"/>
      <c r="B129" s="170"/>
      <c r="F129" s="1"/>
    </row>
    <row r="130" spans="1:6" s="87" customFormat="1" x14ac:dyDescent="0.2">
      <c r="A130" s="186"/>
      <c r="B130" s="187"/>
      <c r="C130" s="180"/>
      <c r="D130" s="180"/>
      <c r="E130" s="3"/>
      <c r="F130" s="1"/>
    </row>
    <row r="131" spans="1:6" s="87" customFormat="1" x14ac:dyDescent="0.2">
      <c r="A131" s="186"/>
      <c r="B131" s="187"/>
      <c r="C131" s="180"/>
      <c r="D131" s="180"/>
      <c r="E131" s="3"/>
      <c r="F131" s="1"/>
    </row>
    <row r="132" spans="1:6" s="87" customFormat="1" x14ac:dyDescent="0.2">
      <c r="A132" s="186"/>
      <c r="B132" s="187"/>
      <c r="C132" s="180"/>
      <c r="D132" s="180"/>
      <c r="E132" s="3"/>
      <c r="F132" s="1"/>
    </row>
    <row r="133" spans="1:6" s="87" customFormat="1" x14ac:dyDescent="0.2">
      <c r="A133" s="169"/>
      <c r="F133" s="1"/>
    </row>
    <row r="134" spans="1:6" s="87" customFormat="1" x14ac:dyDescent="0.2">
      <c r="A134" s="169"/>
      <c r="B134" s="170"/>
      <c r="F134" s="1"/>
    </row>
    <row r="135" spans="1:6" s="87" customFormat="1" x14ac:dyDescent="0.2">
      <c r="A135" s="181"/>
      <c r="B135" s="182"/>
      <c r="C135" s="3"/>
      <c r="D135" s="3"/>
      <c r="E135" s="3"/>
      <c r="F135" s="1"/>
    </row>
    <row r="136" spans="1:6" s="87" customFormat="1" x14ac:dyDescent="0.2">
      <c r="A136" s="186"/>
      <c r="B136" s="187"/>
      <c r="C136" s="180"/>
      <c r="D136" s="180"/>
      <c r="E136" s="3"/>
      <c r="F136" s="1"/>
    </row>
    <row r="137" spans="1:6" s="87" customFormat="1" x14ac:dyDescent="0.2">
      <c r="A137" s="186"/>
      <c r="B137" s="187"/>
      <c r="C137" s="180"/>
      <c r="D137" s="180"/>
      <c r="E137" s="180"/>
      <c r="F137" s="1"/>
    </row>
    <row r="138" spans="1:6" s="87" customFormat="1" x14ac:dyDescent="0.2">
      <c r="A138" s="186"/>
      <c r="B138" s="187"/>
      <c r="C138" s="180"/>
      <c r="D138" s="180"/>
      <c r="E138" s="180"/>
      <c r="F138" s="1"/>
    </row>
    <row r="139" spans="1:6" s="87" customFormat="1" x14ac:dyDescent="0.2">
      <c r="A139" s="169"/>
      <c r="B139" s="170"/>
      <c r="F139" s="1"/>
    </row>
    <row r="140" spans="1:6" s="87" customFormat="1" x14ac:dyDescent="0.2">
      <c r="A140" s="169"/>
      <c r="B140" s="170"/>
      <c r="F140" s="1"/>
    </row>
    <row r="141" spans="1:6" s="87" customFormat="1" x14ac:dyDescent="0.2">
      <c r="A141" s="169"/>
      <c r="B141" s="170"/>
      <c r="F141" s="1"/>
    </row>
    <row r="142" spans="1:6" s="87" customFormat="1" x14ac:dyDescent="0.2">
      <c r="A142" s="169"/>
      <c r="B142" s="170"/>
      <c r="F142" s="1"/>
    </row>
    <row r="143" spans="1:6" s="87" customFormat="1" x14ac:dyDescent="0.2">
      <c r="A143" s="186"/>
      <c r="B143" s="187"/>
      <c r="C143" s="180"/>
      <c r="D143" s="180"/>
      <c r="E143" s="180"/>
      <c r="F143" s="1"/>
    </row>
    <row r="144" spans="1:6" s="87" customFormat="1" x14ac:dyDescent="0.2">
      <c r="A144" s="186"/>
      <c r="B144" s="187"/>
      <c r="C144" s="180"/>
      <c r="D144" s="180"/>
      <c r="E144" s="180"/>
      <c r="F144" s="1"/>
    </row>
    <row r="145" spans="1:6" s="87" customFormat="1" x14ac:dyDescent="0.2">
      <c r="A145" s="169"/>
      <c r="B145" s="170"/>
      <c r="E145" s="171"/>
      <c r="F145" s="1"/>
    </row>
    <row r="146" spans="1:6" s="87" customFormat="1" x14ac:dyDescent="0.2">
      <c r="A146" s="169"/>
      <c r="B146" s="170"/>
      <c r="C146" s="171"/>
      <c r="E146" s="171"/>
      <c r="F146" s="1"/>
    </row>
    <row r="147" spans="1:6" s="87" customFormat="1" x14ac:dyDescent="0.2">
      <c r="A147" s="169"/>
      <c r="B147" s="170"/>
      <c r="E147" s="171"/>
      <c r="F147" s="1"/>
    </row>
    <row r="148" spans="1:6" s="87" customFormat="1" x14ac:dyDescent="0.2">
      <c r="A148" s="169"/>
      <c r="B148" s="170"/>
      <c r="E148" s="171"/>
      <c r="F148" s="1"/>
    </row>
    <row r="149" spans="1:6" s="87" customFormat="1" x14ac:dyDescent="0.2">
      <c r="A149" s="186"/>
      <c r="B149" s="187"/>
      <c r="C149" s="180"/>
      <c r="D149" s="180"/>
      <c r="E149" s="189"/>
      <c r="F149" s="1"/>
    </row>
    <row r="150" spans="1:6" s="87" customFormat="1" x14ac:dyDescent="0.2">
      <c r="A150" s="169"/>
      <c r="B150" s="170"/>
      <c r="F150" s="1"/>
    </row>
    <row r="151" spans="1:6" s="87" customFormat="1" x14ac:dyDescent="0.2">
      <c r="A151" s="169"/>
      <c r="B151" s="170"/>
      <c r="F151" s="1"/>
    </row>
    <row r="152" spans="1:6" s="87" customFormat="1" x14ac:dyDescent="0.2">
      <c r="A152" s="169"/>
      <c r="B152" s="170"/>
      <c r="F152" s="1"/>
    </row>
    <row r="153" spans="1:6" s="87" customFormat="1" x14ac:dyDescent="0.2">
      <c r="A153" s="169"/>
      <c r="B153" s="170"/>
      <c r="F153" s="1"/>
    </row>
    <row r="154" spans="1:6" s="87" customFormat="1" x14ac:dyDescent="0.2">
      <c r="A154" s="169"/>
      <c r="B154" s="170"/>
      <c r="F154" s="1"/>
    </row>
    <row r="155" spans="1:6" s="87" customFormat="1" x14ac:dyDescent="0.2">
      <c r="A155" s="169"/>
      <c r="B155" s="170"/>
      <c r="C155" s="171"/>
      <c r="F155" s="1"/>
    </row>
    <row r="156" spans="1:6" s="87" customFormat="1" x14ac:dyDescent="0.2">
      <c r="A156" s="169"/>
      <c r="B156" s="170"/>
      <c r="C156" s="171"/>
      <c r="F156" s="1"/>
    </row>
    <row r="157" spans="1:6" s="87" customFormat="1" x14ac:dyDescent="0.2">
      <c r="A157" s="169"/>
      <c r="B157" s="170"/>
      <c r="C157" s="171"/>
      <c r="F157" s="1"/>
    </row>
    <row r="158" spans="1:6" s="87" customFormat="1" x14ac:dyDescent="0.2">
      <c r="A158" s="169"/>
      <c r="B158" s="170"/>
      <c r="C158" s="171"/>
      <c r="F158" s="1"/>
    </row>
    <row r="159" spans="1:6" s="87" customFormat="1" x14ac:dyDescent="0.2">
      <c r="A159" s="169"/>
      <c r="B159" s="170"/>
      <c r="C159" s="171"/>
      <c r="F159" s="1"/>
    </row>
    <row r="160" spans="1:6" s="87" customFormat="1" x14ac:dyDescent="0.2">
      <c r="A160" s="169"/>
      <c r="B160" s="170"/>
      <c r="C160" s="171"/>
      <c r="F160" s="1"/>
    </row>
    <row r="161" spans="1:6" s="87" customFormat="1" x14ac:dyDescent="0.2">
      <c r="A161" s="169"/>
      <c r="B161" s="170"/>
      <c r="C161" s="171"/>
      <c r="F161" s="1"/>
    </row>
    <row r="162" spans="1:6" s="87" customFormat="1" x14ac:dyDescent="0.2">
      <c r="A162" s="169"/>
      <c r="B162" s="170"/>
      <c r="C162" s="171"/>
      <c r="F162" s="1"/>
    </row>
    <row r="163" spans="1:6" s="87" customFormat="1" x14ac:dyDescent="0.2">
      <c r="A163" s="169"/>
      <c r="B163" s="170"/>
      <c r="C163" s="171"/>
      <c r="F163" s="1"/>
    </row>
    <row r="164" spans="1:6" s="87" customFormat="1" x14ac:dyDescent="0.2">
      <c r="A164" s="169"/>
      <c r="B164" s="170"/>
      <c r="C164" s="171"/>
      <c r="F164" s="1"/>
    </row>
    <row r="165" spans="1:6" s="87" customFormat="1" x14ac:dyDescent="0.2">
      <c r="A165" s="169"/>
      <c r="B165" s="170"/>
      <c r="C165" s="171"/>
      <c r="F165" s="1"/>
    </row>
    <row r="166" spans="1:6" s="87" customFormat="1" x14ac:dyDescent="0.2">
      <c r="A166" s="169"/>
      <c r="B166" s="170"/>
      <c r="C166" s="171"/>
      <c r="F166" s="1"/>
    </row>
    <row r="167" spans="1:6" s="87" customFormat="1" x14ac:dyDescent="0.2">
      <c r="A167" s="169"/>
      <c r="B167" s="170"/>
      <c r="C167" s="171"/>
      <c r="F167" s="1"/>
    </row>
    <row r="168" spans="1:6" s="87" customFormat="1" x14ac:dyDescent="0.2">
      <c r="A168" s="169"/>
      <c r="B168" s="170"/>
      <c r="F168" s="1"/>
    </row>
    <row r="169" spans="1:6" s="87" customFormat="1" x14ac:dyDescent="0.2">
      <c r="A169" s="169"/>
      <c r="B169" s="170"/>
      <c r="F169" s="1"/>
    </row>
    <row r="170" spans="1:6" s="87" customFormat="1" x14ac:dyDescent="0.2">
      <c r="A170" s="169"/>
      <c r="B170" s="170"/>
      <c r="F170" s="1"/>
    </row>
    <row r="171" spans="1:6" s="87" customFormat="1" x14ac:dyDescent="0.2">
      <c r="A171" s="169"/>
      <c r="B171" s="170"/>
      <c r="F171" s="1"/>
    </row>
    <row r="172" spans="1:6" s="87" customFormat="1" x14ac:dyDescent="0.2">
      <c r="A172" s="169"/>
      <c r="B172" s="170"/>
      <c r="F172" s="1"/>
    </row>
    <row r="173" spans="1:6" s="87" customFormat="1" x14ac:dyDescent="0.2">
      <c r="A173" s="169"/>
      <c r="B173" s="170"/>
      <c r="F173" s="1"/>
    </row>
    <row r="174" spans="1:6" s="87" customFormat="1" x14ac:dyDescent="0.2">
      <c r="A174" s="169"/>
      <c r="B174" s="170"/>
      <c r="F174" s="1"/>
    </row>
    <row r="175" spans="1:6" s="87" customFormat="1" x14ac:dyDescent="0.2">
      <c r="A175" s="169"/>
      <c r="B175" s="170"/>
      <c r="F175" s="1"/>
    </row>
    <row r="176" spans="1:6" s="87" customFormat="1" x14ac:dyDescent="0.2">
      <c r="A176" s="169"/>
      <c r="B176" s="170"/>
      <c r="F176" s="1"/>
    </row>
    <row r="177" spans="1:6" s="87" customFormat="1" x14ac:dyDescent="0.2">
      <c r="A177" s="169"/>
      <c r="B177" s="170"/>
      <c r="F177" s="1"/>
    </row>
    <row r="178" spans="1:6" s="87" customFormat="1" x14ac:dyDescent="0.2">
      <c r="A178" s="169"/>
      <c r="B178" s="170"/>
      <c r="F178" s="1"/>
    </row>
    <row r="179" spans="1:6" s="87" customFormat="1" x14ac:dyDescent="0.2">
      <c r="A179" s="169"/>
      <c r="B179" s="170"/>
      <c r="F179" s="1"/>
    </row>
    <row r="180" spans="1:6" s="87" customFormat="1" x14ac:dyDescent="0.2">
      <c r="A180" s="169"/>
      <c r="B180" s="170"/>
      <c r="F180" s="1"/>
    </row>
    <row r="181" spans="1:6" s="87" customFormat="1" x14ac:dyDescent="0.2">
      <c r="A181" s="169"/>
      <c r="B181" s="170"/>
      <c r="F181" s="1"/>
    </row>
    <row r="182" spans="1:6" s="87" customFormat="1" x14ac:dyDescent="0.2">
      <c r="A182" s="169"/>
      <c r="B182" s="170"/>
      <c r="C182" s="171"/>
      <c r="F182" s="1"/>
    </row>
    <row r="183" spans="1:6" s="87" customFormat="1" x14ac:dyDescent="0.2">
      <c r="A183" s="169"/>
      <c r="B183" s="170"/>
      <c r="C183" s="171"/>
      <c r="F183" s="1"/>
    </row>
    <row r="184" spans="1:6" s="87" customFormat="1" x14ac:dyDescent="0.2">
      <c r="A184" s="169"/>
      <c r="B184" s="170"/>
      <c r="C184" s="171"/>
      <c r="F184" s="1"/>
    </row>
    <row r="185" spans="1:6" s="87" customFormat="1" x14ac:dyDescent="0.2">
      <c r="A185" s="169"/>
      <c r="B185" s="170"/>
      <c r="C185" s="171"/>
      <c r="F185" s="1"/>
    </row>
    <row r="186" spans="1:6" s="87" customFormat="1" x14ac:dyDescent="0.2">
      <c r="A186" s="169"/>
      <c r="B186" s="170"/>
      <c r="C186" s="171"/>
      <c r="F186" s="1"/>
    </row>
    <row r="187" spans="1:6" s="87" customFormat="1" x14ac:dyDescent="0.2">
      <c r="A187" s="169"/>
      <c r="B187" s="170"/>
      <c r="C187" s="171"/>
      <c r="F187" s="1"/>
    </row>
    <row r="188" spans="1:6" s="87" customFormat="1" x14ac:dyDescent="0.2">
      <c r="A188" s="169"/>
      <c r="B188" s="170"/>
      <c r="C188" s="171"/>
      <c r="F188" s="1"/>
    </row>
    <row r="189" spans="1:6" s="87" customFormat="1" x14ac:dyDescent="0.2">
      <c r="A189" s="169"/>
      <c r="B189" s="170"/>
      <c r="F189" s="1"/>
    </row>
    <row r="190" spans="1:6" s="87" customFormat="1" x14ac:dyDescent="0.2">
      <c r="A190" s="169"/>
      <c r="B190" s="170"/>
      <c r="F190" s="1"/>
    </row>
    <row r="191" spans="1:6" s="87" customFormat="1" x14ac:dyDescent="0.2">
      <c r="A191" s="169"/>
      <c r="B191" s="170"/>
      <c r="F191" s="1"/>
    </row>
    <row r="192" spans="1:6" s="87" customFormat="1" x14ac:dyDescent="0.2">
      <c r="A192" s="169"/>
      <c r="B192" s="170"/>
      <c r="F192" s="1"/>
    </row>
    <row r="193" spans="1:6" s="87" customFormat="1" x14ac:dyDescent="0.2">
      <c r="A193" s="169"/>
      <c r="B193" s="170"/>
      <c r="F193" s="1"/>
    </row>
    <row r="194" spans="1:6" s="87" customFormat="1" x14ac:dyDescent="0.2">
      <c r="A194" s="169"/>
      <c r="B194" s="170"/>
      <c r="C194" s="171"/>
      <c r="F194" s="1"/>
    </row>
    <row r="195" spans="1:6" s="87" customFormat="1" x14ac:dyDescent="0.2">
      <c r="A195" s="169"/>
      <c r="B195" s="170"/>
      <c r="C195" s="171"/>
      <c r="F195" s="1"/>
    </row>
    <row r="196" spans="1:6" s="87" customFormat="1" x14ac:dyDescent="0.2">
      <c r="A196" s="169"/>
      <c r="B196" s="170"/>
      <c r="C196" s="171"/>
      <c r="F196" s="1"/>
    </row>
    <row r="197" spans="1:6" s="87" customFormat="1" x14ac:dyDescent="0.2">
      <c r="A197" s="169"/>
      <c r="B197" s="170"/>
      <c r="C197" s="171"/>
      <c r="F197" s="1"/>
    </row>
    <row r="198" spans="1:6" s="87" customFormat="1" x14ac:dyDescent="0.2">
      <c r="A198" s="169"/>
      <c r="B198" s="170"/>
      <c r="C198" s="171"/>
      <c r="F198" s="1"/>
    </row>
    <row r="199" spans="1:6" s="87" customFormat="1" x14ac:dyDescent="0.2">
      <c r="A199" s="169"/>
      <c r="B199" s="170"/>
      <c r="C199" s="171"/>
      <c r="F199" s="1"/>
    </row>
    <row r="200" spans="1:6" s="87" customFormat="1" x14ac:dyDescent="0.2">
      <c r="A200" s="157"/>
      <c r="B200" s="158"/>
      <c r="C200" s="159"/>
      <c r="D200" s="159"/>
      <c r="E200" s="160"/>
      <c r="F200" s="1"/>
    </row>
    <row r="201" spans="1:6" s="87" customFormat="1" x14ac:dyDescent="0.2">
      <c r="A201" s="157"/>
      <c r="B201" s="158"/>
      <c r="C201" s="159"/>
      <c r="D201" s="159"/>
      <c r="E201" s="160"/>
      <c r="F201" s="1"/>
    </row>
    <row r="202" spans="1:6" s="87" customFormat="1" hidden="1" x14ac:dyDescent="0.2">
      <c r="A202" s="157"/>
      <c r="B202" s="158"/>
      <c r="C202" s="159"/>
      <c r="D202" s="159"/>
      <c r="E202" s="160"/>
      <c r="F202" s="1"/>
    </row>
    <row r="203" spans="1:6" ht="19.5" customHeight="1" x14ac:dyDescent="0.2">
      <c r="A203" s="147"/>
      <c r="B203" s="148"/>
      <c r="C203" s="149"/>
      <c r="D203" s="149"/>
      <c r="E203" s="150"/>
      <c r="F203" s="46"/>
    </row>
    <row r="204" spans="1:6" ht="10.5" customHeight="1" x14ac:dyDescent="0.2">
      <c r="A204" s="107" t="s">
        <v>125</v>
      </c>
      <c r="B204" s="108">
        <f>SUM(B26:B203)</f>
        <v>6570.2435000000005</v>
      </c>
      <c r="C204" s="168" t="str">
        <f>IF(SUBTOTAL(3,B26:B203)=SUBTOTAL(103,B26:B203),'Summary and sign-off'!$A$48,'Summary and sign-off'!$A$49)</f>
        <v>Check - there are no hidden rows with data</v>
      </c>
      <c r="D204" s="199" t="str">
        <f>IF('Summary and sign-off'!F56='Summary and sign-off'!F54,'Summary and sign-off'!A51,'Summary and sign-off'!A50)</f>
        <v>Check - each entry provides sufficient information</v>
      </c>
      <c r="E204" s="199"/>
      <c r="F204" s="27"/>
    </row>
    <row r="205" spans="1:6" ht="24.75" customHeight="1" x14ac:dyDescent="0.2">
      <c r="A205" s="27"/>
      <c r="B205" s="22"/>
      <c r="C205" s="27"/>
      <c r="D205" s="27"/>
      <c r="E205" s="27"/>
      <c r="F205" s="46"/>
    </row>
    <row r="206" spans="1:6" ht="27" customHeight="1" x14ac:dyDescent="0.2">
      <c r="A206" s="200" t="s">
        <v>126</v>
      </c>
      <c r="B206" s="200"/>
      <c r="C206" s="200"/>
      <c r="D206" s="200"/>
      <c r="E206" s="200"/>
      <c r="F206" s="49"/>
    </row>
    <row r="207" spans="1:6" s="87" customFormat="1" ht="25.5" hidden="1" x14ac:dyDescent="0.2">
      <c r="A207" s="35" t="s">
        <v>117</v>
      </c>
      <c r="B207" s="35" t="s">
        <v>62</v>
      </c>
      <c r="C207" s="35" t="s">
        <v>127</v>
      </c>
      <c r="D207" s="35" t="s">
        <v>128</v>
      </c>
      <c r="E207" s="35" t="s">
        <v>121</v>
      </c>
      <c r="F207" s="1"/>
    </row>
    <row r="208" spans="1:6" s="87" customFormat="1" x14ac:dyDescent="0.2">
      <c r="A208" s="133"/>
      <c r="B208" s="134"/>
      <c r="C208" s="135"/>
      <c r="D208" s="135"/>
      <c r="E208" s="136"/>
      <c r="F208" s="1"/>
    </row>
    <row r="209" spans="1:6" s="87" customFormat="1" x14ac:dyDescent="0.2">
      <c r="A209" s="169"/>
      <c r="B209" s="170"/>
      <c r="F209" s="1"/>
    </row>
    <row r="210" spans="1:6" s="87" customFormat="1" x14ac:dyDescent="0.2">
      <c r="A210" s="169"/>
      <c r="B210" s="170"/>
      <c r="F210" s="1"/>
    </row>
    <row r="211" spans="1:6" s="87" customFormat="1" x14ac:dyDescent="0.2">
      <c r="A211" s="169"/>
      <c r="B211" s="170"/>
      <c r="F211" s="1"/>
    </row>
    <row r="212" spans="1:6" s="87" customFormat="1" x14ac:dyDescent="0.2">
      <c r="A212" s="169"/>
      <c r="B212" s="170"/>
      <c r="F212" s="1"/>
    </row>
    <row r="213" spans="1:6" s="87" customFormat="1" x14ac:dyDescent="0.2">
      <c r="A213" s="169"/>
      <c r="B213" s="170"/>
      <c r="F213" s="1"/>
    </row>
    <row r="214" spans="1:6" s="87" customFormat="1" x14ac:dyDescent="0.2">
      <c r="A214" s="169"/>
      <c r="B214" s="170"/>
      <c r="F214" s="1"/>
    </row>
    <row r="215" spans="1:6" s="87" customFormat="1" x14ac:dyDescent="0.2">
      <c r="A215" s="169"/>
      <c r="B215" s="170"/>
      <c r="F215" s="1"/>
    </row>
    <row r="216" spans="1:6" s="171" customFormat="1" ht="14.25" customHeight="1" x14ac:dyDescent="0.2">
      <c r="A216" s="169"/>
      <c r="B216" s="170"/>
      <c r="C216" s="87"/>
      <c r="D216" s="87"/>
      <c r="E216" s="87"/>
      <c r="F216" s="172"/>
    </row>
    <row r="217" spans="1:6" s="87" customFormat="1" x14ac:dyDescent="0.2">
      <c r="A217" s="169"/>
      <c r="B217" s="170"/>
      <c r="F217" s="1"/>
    </row>
    <row r="218" spans="1:6" s="87" customFormat="1" x14ac:dyDescent="0.2">
      <c r="A218" s="169"/>
      <c r="B218" s="170"/>
      <c r="F218" s="1"/>
    </row>
    <row r="219" spans="1:6" s="87" customFormat="1" x14ac:dyDescent="0.2">
      <c r="A219" s="169"/>
      <c r="B219" s="170"/>
      <c r="F219" s="1"/>
    </row>
    <row r="220" spans="1:6" s="87" customFormat="1" x14ac:dyDescent="0.2">
      <c r="A220" s="169"/>
      <c r="B220" s="170"/>
      <c r="F220" s="1"/>
    </row>
    <row r="221" spans="1:6" s="87" customFormat="1" x14ac:dyDescent="0.2">
      <c r="A221" s="169"/>
      <c r="B221" s="170"/>
      <c r="F221" s="1"/>
    </row>
    <row r="222" spans="1:6" s="87" customFormat="1" x14ac:dyDescent="0.2">
      <c r="A222" s="169"/>
      <c r="B222" s="170"/>
      <c r="F222" s="1"/>
    </row>
    <row r="223" spans="1:6" s="87" customFormat="1" x14ac:dyDescent="0.2">
      <c r="A223" s="169"/>
      <c r="B223" s="170"/>
      <c r="F223" s="1"/>
    </row>
    <row r="224" spans="1:6" ht="13.5" customHeight="1" x14ac:dyDescent="0.2">
      <c r="A224" s="169"/>
      <c r="B224" s="170"/>
      <c r="C224" s="87"/>
      <c r="D224" s="87"/>
      <c r="E224" s="87"/>
      <c r="F224" s="46"/>
    </row>
    <row r="225" spans="1:6" ht="10.5" customHeight="1" x14ac:dyDescent="0.2">
      <c r="A225" s="173"/>
      <c r="B225" s="174"/>
      <c r="C225" s="175"/>
      <c r="D225" s="175"/>
      <c r="E225" s="176"/>
      <c r="F225" s="27"/>
    </row>
    <row r="226" spans="1:6" ht="34.5" customHeight="1" x14ac:dyDescent="0.2">
      <c r="A226" s="133"/>
      <c r="B226" s="134"/>
      <c r="C226" s="135"/>
      <c r="D226" s="135"/>
      <c r="E226" s="136"/>
      <c r="F226" s="26"/>
    </row>
    <row r="227" spans="1:6" x14ac:dyDescent="0.2">
      <c r="A227" s="107" t="s">
        <v>129</v>
      </c>
      <c r="B227" s="108">
        <f>SUM(B208:B226)</f>
        <v>0</v>
      </c>
      <c r="C227" s="168" t="str">
        <f>IF(SUBTOTAL(3,B208:B226)=SUBTOTAL(103,B208:B226),'Summary and sign-off'!$A$48,'Summary and sign-off'!$A$49)</f>
        <v>Check - there are no hidden rows with data</v>
      </c>
      <c r="D227" s="199" t="str">
        <f>IF('Summary and sign-off'!F57='Summary and sign-off'!F54,'Summary and sign-off'!A51,'Summary and sign-off'!A50)</f>
        <v>Check - each entry provides sufficient information</v>
      </c>
      <c r="E227" s="199"/>
      <c r="F227" s="27"/>
    </row>
    <row r="228" spans="1:6" x14ac:dyDescent="0.2">
      <c r="A228" s="27"/>
      <c r="B228" s="92"/>
      <c r="C228" s="22"/>
      <c r="D228" s="27"/>
      <c r="E228" s="27"/>
      <c r="F228" s="27"/>
    </row>
    <row r="229" spans="1:6" ht="12.6" customHeight="1" x14ac:dyDescent="0.2">
      <c r="A229" s="50" t="s">
        <v>130</v>
      </c>
      <c r="B229" s="93">
        <f>B22+B204+B227</f>
        <v>6570.2435000000005</v>
      </c>
      <c r="C229" s="51"/>
      <c r="D229" s="51"/>
      <c r="E229" s="51"/>
      <c r="F229" s="27"/>
    </row>
    <row r="230" spans="1:6" ht="12.95" customHeight="1" x14ac:dyDescent="0.2">
      <c r="A230" s="27"/>
      <c r="B230" s="22"/>
      <c r="C230" s="27"/>
      <c r="D230" s="27"/>
      <c r="E230" s="27"/>
      <c r="F230" s="27"/>
    </row>
    <row r="231" spans="1:6" x14ac:dyDescent="0.2">
      <c r="A231" s="52" t="s">
        <v>73</v>
      </c>
      <c r="B231" s="25"/>
      <c r="C231" s="26"/>
      <c r="D231" s="26"/>
      <c r="E231" s="26"/>
      <c r="F231" s="46"/>
    </row>
    <row r="232" spans="1:6" x14ac:dyDescent="0.2">
      <c r="A232" s="23" t="s">
        <v>131</v>
      </c>
      <c r="B232" s="53"/>
      <c r="C232" s="53"/>
      <c r="D232" s="32"/>
      <c r="E232" s="32"/>
      <c r="F232" s="27"/>
    </row>
    <row r="233" spans="1:6" ht="12.95" customHeight="1" x14ac:dyDescent="0.2">
      <c r="A233" s="31" t="s">
        <v>132</v>
      </c>
      <c r="B233" s="27"/>
      <c r="C233" s="32"/>
      <c r="D233" s="27"/>
      <c r="E233" s="32"/>
      <c r="F233" s="27"/>
    </row>
    <row r="234" spans="1:6" x14ac:dyDescent="0.2">
      <c r="A234" s="31" t="s">
        <v>133</v>
      </c>
      <c r="B234" s="32"/>
      <c r="C234" s="32"/>
      <c r="D234" s="32"/>
      <c r="E234" s="54"/>
      <c r="F234" s="46"/>
    </row>
    <row r="235" spans="1:6" x14ac:dyDescent="0.2">
      <c r="A235" s="23" t="s">
        <v>79</v>
      </c>
      <c r="B235" s="25"/>
      <c r="C235" s="26"/>
      <c r="D235" s="26"/>
      <c r="E235" s="26"/>
      <c r="F235" s="46"/>
    </row>
    <row r="236" spans="1:6" x14ac:dyDescent="0.2">
      <c r="A236" s="31" t="s">
        <v>134</v>
      </c>
      <c r="B236" s="27"/>
      <c r="C236" s="32"/>
      <c r="D236" s="27"/>
      <c r="E236" s="32"/>
      <c r="F236" s="46"/>
    </row>
    <row r="237" spans="1:6" hidden="1" x14ac:dyDescent="0.2">
      <c r="A237" s="31" t="s">
        <v>135</v>
      </c>
      <c r="B237" s="32"/>
      <c r="C237" s="32"/>
      <c r="D237" s="32"/>
      <c r="E237" s="54"/>
      <c r="F237" s="46"/>
    </row>
    <row r="238" spans="1:6" x14ac:dyDescent="0.2">
      <c r="A238" s="36" t="s">
        <v>136</v>
      </c>
      <c r="B238" s="36"/>
      <c r="C238" s="36"/>
      <c r="D238" s="36"/>
      <c r="E238" s="54"/>
    </row>
    <row r="239" spans="1:6" x14ac:dyDescent="0.2">
      <c r="A239" s="40"/>
      <c r="B239" s="27"/>
      <c r="C239" s="27"/>
      <c r="D239" s="27"/>
      <c r="E239" s="46"/>
    </row>
    <row r="240" spans="1:6" x14ac:dyDescent="0.2">
      <c r="A240" s="40"/>
      <c r="B240" s="27"/>
      <c r="C240" s="27"/>
      <c r="D240" s="27"/>
      <c r="E240" s="46"/>
    </row>
    <row r="241" spans="1:6" x14ac:dyDescent="0.2"/>
    <row r="242" spans="1:6" ht="12.75" hidden="1" customHeight="1" x14ac:dyDescent="0.2"/>
    <row r="243" spans="1:6" x14ac:dyDescent="0.2"/>
    <row r="244" spans="1:6" x14ac:dyDescent="0.2"/>
    <row r="245" spans="1:6" hidden="1" x14ac:dyDescent="0.2">
      <c r="F245" s="46"/>
    </row>
    <row r="246" spans="1:6" hidden="1" x14ac:dyDescent="0.2">
      <c r="F246" s="46"/>
    </row>
    <row r="247" spans="1:6" hidden="1" x14ac:dyDescent="0.2">
      <c r="F247" s="46"/>
    </row>
    <row r="248" spans="1:6" hidden="1" x14ac:dyDescent="0.2">
      <c r="A248" s="55"/>
      <c r="B248" s="46"/>
      <c r="C248" s="46"/>
      <c r="D248" s="46"/>
      <c r="E248" s="46"/>
      <c r="F248" s="46"/>
    </row>
    <row r="249" spans="1:6" hidden="1" x14ac:dyDescent="0.2">
      <c r="A249" s="55"/>
      <c r="B249" s="46"/>
      <c r="C249" s="46"/>
      <c r="D249" s="46"/>
      <c r="E249" s="46"/>
      <c r="F249" s="46"/>
    </row>
    <row r="250" spans="1:6" x14ac:dyDescent="0.2">
      <c r="A250" s="55"/>
      <c r="B250" s="46"/>
      <c r="C250" s="46"/>
      <c r="D250" s="46"/>
      <c r="E250" s="46"/>
    </row>
    <row r="251" spans="1:6" x14ac:dyDescent="0.2">
      <c r="A251" s="55"/>
      <c r="B251" s="46"/>
      <c r="C251" s="46"/>
      <c r="D251" s="46"/>
      <c r="E251" s="46"/>
    </row>
    <row r="252" spans="1:6" x14ac:dyDescent="0.2">
      <c r="A252" s="55"/>
      <c r="B252" s="46"/>
      <c r="C252" s="46"/>
      <c r="D252" s="46"/>
      <c r="E252" s="46"/>
    </row>
    <row r="253" spans="1:6" x14ac:dyDescent="0.2"/>
    <row r="254" spans="1:6" x14ac:dyDescent="0.2"/>
    <row r="255" spans="1:6" x14ac:dyDescent="0.2"/>
    <row r="256" spans="1:6" x14ac:dyDescent="0.2"/>
    <row r="257" x14ac:dyDescent="0.2"/>
    <row r="258"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1" x14ac:dyDescent="0.2"/>
    <row r="272" x14ac:dyDescent="0.2"/>
    <row r="273" x14ac:dyDescent="0.2"/>
  </sheetData>
  <sheetProtection sheet="1" formatCells="0" formatRows="0" insertColumns="0" insertRows="0" deleteRows="0"/>
  <mergeCells count="15">
    <mergeCell ref="B7:E7"/>
    <mergeCell ref="B5:E5"/>
    <mergeCell ref="D227:E227"/>
    <mergeCell ref="A1:E1"/>
    <mergeCell ref="A24:E24"/>
    <mergeCell ref="A206:E206"/>
    <mergeCell ref="B2:E2"/>
    <mergeCell ref="B3:E3"/>
    <mergeCell ref="B4:E4"/>
    <mergeCell ref="A8:E8"/>
    <mergeCell ref="A9:E9"/>
    <mergeCell ref="B6:E6"/>
    <mergeCell ref="D22:E22"/>
    <mergeCell ref="D204:E20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2:A203 A12 A21 A208 A226 A26:A5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07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09:A220 A222:A225 A54:A103 A107:A111 A116:A121 A125 A130:A132 A135:A138 A143:A144 A146:A147 A149:A20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2018&amp;C_x000D_&amp;1#&amp;"Calibri"&amp;10&amp;K000000 IN CONFIDENCE-STAFF&amp;RWorksheet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B208:B220 B222:B226 B26:B103 B107:B111 B116:B121 B125 B130:B132 B135:B138 B143:B144 B146:B147 B149:B203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3" sqref="C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95" t="s">
        <v>109</v>
      </c>
      <c r="B1" s="195"/>
      <c r="C1" s="195"/>
      <c r="D1" s="195"/>
      <c r="E1" s="195"/>
      <c r="F1" s="38"/>
    </row>
    <row r="2" spans="1:6" ht="21" customHeight="1" x14ac:dyDescent="0.2">
      <c r="A2" s="4" t="s">
        <v>52</v>
      </c>
      <c r="B2" s="198" t="str">
        <f>'Summary and sign-off'!B2:F2</f>
        <v>Earthquake Commission</v>
      </c>
      <c r="C2" s="198"/>
      <c r="D2" s="198"/>
      <c r="E2" s="198"/>
      <c r="F2" s="38"/>
    </row>
    <row r="3" spans="1:6" ht="21" customHeight="1" x14ac:dyDescent="0.2">
      <c r="A3" s="4" t="s">
        <v>110</v>
      </c>
      <c r="B3" s="198" t="str">
        <f>'Summary and sign-off'!B3:F3</f>
        <v xml:space="preserve">Sid Miller </v>
      </c>
      <c r="C3" s="198"/>
      <c r="D3" s="198"/>
      <c r="E3" s="198"/>
      <c r="F3" s="38"/>
    </row>
    <row r="4" spans="1:6" ht="21" customHeight="1" x14ac:dyDescent="0.2">
      <c r="A4" s="4" t="s">
        <v>111</v>
      </c>
      <c r="B4" s="198">
        <f>'Summary and sign-off'!B4:F4</f>
        <v>44378</v>
      </c>
      <c r="C4" s="198"/>
      <c r="D4" s="198"/>
      <c r="E4" s="198"/>
      <c r="F4" s="38"/>
    </row>
    <row r="5" spans="1:6" ht="21" customHeight="1" x14ac:dyDescent="0.2">
      <c r="A5" s="4" t="s">
        <v>112</v>
      </c>
      <c r="B5" s="198">
        <f>'Summary and sign-off'!B5:F5</f>
        <v>44742</v>
      </c>
      <c r="C5" s="198"/>
      <c r="D5" s="198"/>
      <c r="E5" s="198"/>
      <c r="F5" s="38"/>
    </row>
    <row r="6" spans="1:6" ht="21" customHeight="1" x14ac:dyDescent="0.2">
      <c r="A6" s="4" t="s">
        <v>113</v>
      </c>
      <c r="B6" s="193" t="s">
        <v>80</v>
      </c>
      <c r="C6" s="193"/>
      <c r="D6" s="193"/>
      <c r="E6" s="193"/>
      <c r="F6" s="38"/>
    </row>
    <row r="7" spans="1:6" ht="21" customHeight="1" x14ac:dyDescent="0.2">
      <c r="A7" s="4" t="s">
        <v>56</v>
      </c>
      <c r="B7" s="193" t="s">
        <v>83</v>
      </c>
      <c r="C7" s="193"/>
      <c r="D7" s="193"/>
      <c r="E7" s="193"/>
      <c r="F7" s="38"/>
    </row>
    <row r="8" spans="1:6" ht="35.25" customHeight="1" x14ac:dyDescent="0.25">
      <c r="A8" s="208" t="s">
        <v>137</v>
      </c>
      <c r="B8" s="208"/>
      <c r="C8" s="209"/>
      <c r="D8" s="209"/>
      <c r="E8" s="209"/>
      <c r="F8" s="42"/>
    </row>
    <row r="9" spans="1:6" ht="35.25" customHeight="1" x14ac:dyDescent="0.25">
      <c r="A9" s="206" t="s">
        <v>138</v>
      </c>
      <c r="B9" s="207"/>
      <c r="C9" s="207"/>
      <c r="D9" s="207"/>
      <c r="E9" s="207"/>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69">
        <v>44375</v>
      </c>
      <c r="B12" s="170">
        <v>82.500999999999991</v>
      </c>
      <c r="C12" s="87" t="s">
        <v>223</v>
      </c>
      <c r="D12" s="87" t="s">
        <v>209</v>
      </c>
      <c r="E12" s="87" t="s">
        <v>172</v>
      </c>
      <c r="F12" s="2"/>
    </row>
    <row r="13" spans="1:6" s="87" customFormat="1" x14ac:dyDescent="0.2">
      <c r="A13" s="169"/>
      <c r="B13" s="170"/>
      <c r="C13" s="171"/>
      <c r="F13" s="2"/>
    </row>
    <row r="14" spans="1:6" s="87" customFormat="1" x14ac:dyDescent="0.2">
      <c r="A14" s="169"/>
      <c r="B14" s="170"/>
      <c r="F14" s="2"/>
    </row>
    <row r="15" spans="1:6" s="87" customFormat="1" x14ac:dyDescent="0.2">
      <c r="A15" s="169"/>
      <c r="B15" s="170"/>
      <c r="F15" s="2"/>
    </row>
    <row r="16" spans="1:6" s="87" customFormat="1" x14ac:dyDescent="0.2">
      <c r="A16" s="169"/>
      <c r="B16" s="170"/>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82.500999999999991</v>
      </c>
      <c r="C25" s="106" t="str">
        <f>IF(SUBTOTAL(3,B11:B24)=SUBTOTAL(103,B11:B24),'Summary and sign-off'!$A$48,'Summary and sign-off'!$A$49)</f>
        <v>Check - there are no hidden rows with data</v>
      </c>
      <c r="D25" s="199" t="str">
        <f>IF('Summary and sign-off'!F58='Summary and sign-off'!F54,'Summary and sign-off'!A51,'Summary and sign-off'!A50)</f>
        <v>Check - each entry provides sufficient information</v>
      </c>
      <c r="E25" s="199"/>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2018&amp;C_x000D_&amp;1#&amp;"Calibri"&amp;10&amp;K000000 IN CONFIDENCE-STAFF&amp;RWorksheet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8" sqref="C1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95" t="s">
        <v>109</v>
      </c>
      <c r="B1" s="195"/>
      <c r="C1" s="195"/>
      <c r="D1" s="195"/>
      <c r="E1" s="195"/>
      <c r="F1" s="24"/>
    </row>
    <row r="2" spans="1:6" ht="21" customHeight="1" x14ac:dyDescent="0.2">
      <c r="A2" s="4" t="s">
        <v>52</v>
      </c>
      <c r="B2" s="198" t="str">
        <f>'Summary and sign-off'!B2:F2</f>
        <v>Earthquake Commission</v>
      </c>
      <c r="C2" s="198"/>
      <c r="D2" s="198"/>
      <c r="E2" s="198"/>
      <c r="F2" s="24"/>
    </row>
    <row r="3" spans="1:6" ht="21" customHeight="1" x14ac:dyDescent="0.2">
      <c r="A3" s="4" t="s">
        <v>110</v>
      </c>
      <c r="B3" s="198" t="str">
        <f>'Summary and sign-off'!B3:F3</f>
        <v xml:space="preserve">Sid Miller </v>
      </c>
      <c r="C3" s="198"/>
      <c r="D3" s="198"/>
      <c r="E3" s="198"/>
      <c r="F3" s="24"/>
    </row>
    <row r="4" spans="1:6" ht="21" customHeight="1" x14ac:dyDescent="0.2">
      <c r="A4" s="4" t="s">
        <v>111</v>
      </c>
      <c r="B4" s="198">
        <f>'Summary and sign-off'!B4:F4</f>
        <v>44378</v>
      </c>
      <c r="C4" s="198"/>
      <c r="D4" s="198"/>
      <c r="E4" s="198"/>
      <c r="F4" s="24"/>
    </row>
    <row r="5" spans="1:6" ht="21" customHeight="1" x14ac:dyDescent="0.2">
      <c r="A5" s="4" t="s">
        <v>112</v>
      </c>
      <c r="B5" s="198">
        <f>'Summary and sign-off'!B5:F5</f>
        <v>44742</v>
      </c>
      <c r="C5" s="198"/>
      <c r="D5" s="198"/>
      <c r="E5" s="198"/>
      <c r="F5" s="24"/>
    </row>
    <row r="6" spans="1:6" ht="21" customHeight="1" x14ac:dyDescent="0.2">
      <c r="A6" s="4" t="s">
        <v>113</v>
      </c>
      <c r="B6" s="193" t="s">
        <v>80</v>
      </c>
      <c r="C6" s="193"/>
      <c r="D6" s="193"/>
      <c r="E6" s="193"/>
      <c r="F6" s="34"/>
    </row>
    <row r="7" spans="1:6" ht="21" customHeight="1" x14ac:dyDescent="0.2">
      <c r="A7" s="4" t="s">
        <v>56</v>
      </c>
      <c r="B7" s="193" t="s">
        <v>83</v>
      </c>
      <c r="C7" s="193"/>
      <c r="D7" s="193"/>
      <c r="E7" s="193"/>
      <c r="F7" s="34"/>
    </row>
    <row r="8" spans="1:6" ht="35.25" customHeight="1" x14ac:dyDescent="0.2">
      <c r="A8" s="202" t="s">
        <v>147</v>
      </c>
      <c r="B8" s="202"/>
      <c r="C8" s="209"/>
      <c r="D8" s="209"/>
      <c r="E8" s="209"/>
      <c r="F8" s="24"/>
    </row>
    <row r="9" spans="1:6" ht="35.25" customHeight="1" x14ac:dyDescent="0.2">
      <c r="A9" s="210" t="s">
        <v>148</v>
      </c>
      <c r="B9" s="211"/>
      <c r="C9" s="211"/>
      <c r="D9" s="211"/>
      <c r="E9" s="211"/>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9">
        <v>44390</v>
      </c>
      <c r="B12" s="170">
        <v>399</v>
      </c>
      <c r="C12" s="87" t="s">
        <v>225</v>
      </c>
      <c r="D12" s="87" t="s">
        <v>169</v>
      </c>
      <c r="E12" s="87" t="s">
        <v>170</v>
      </c>
      <c r="F12" s="3"/>
    </row>
    <row r="13" spans="1:6" s="87" customFormat="1" x14ac:dyDescent="0.2">
      <c r="A13" s="169">
        <v>44424</v>
      </c>
      <c r="B13" s="170">
        <v>45</v>
      </c>
      <c r="C13" s="87" t="s">
        <v>210</v>
      </c>
      <c r="E13" s="87" t="s">
        <v>170</v>
      </c>
      <c r="F13" s="3"/>
    </row>
    <row r="14" spans="1:6" s="87" customFormat="1" x14ac:dyDescent="0.2">
      <c r="A14" s="169">
        <v>44490</v>
      </c>
      <c r="B14" s="178">
        <v>544.99649999999997</v>
      </c>
      <c r="C14" s="87" t="s">
        <v>211</v>
      </c>
      <c r="D14" s="87" t="s">
        <v>169</v>
      </c>
      <c r="E14" s="87" t="s">
        <v>170</v>
      </c>
      <c r="F14" s="3"/>
    </row>
    <row r="15" spans="1:6" s="87" customFormat="1" ht="15" x14ac:dyDescent="0.2">
      <c r="A15" s="177"/>
      <c r="B15" s="179"/>
      <c r="C15" s="180"/>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988.99649999999997</v>
      </c>
      <c r="C25" s="106" t="str">
        <f>IF(SUBTOTAL(3,B11:B24)=SUBTOTAL(103,B11:B24),'Summary and sign-off'!$A$48,'Summary and sign-off'!$A$49)</f>
        <v>Check - there are no hidden rows with data</v>
      </c>
      <c r="D25" s="199" t="str">
        <f>IF('Summary and sign-off'!F59='Summary and sign-off'!F54,'Summary and sign-off'!A51,'Summary and sign-off'!A50)</f>
        <v>Not all lines have an entry for "Cost in NZ$" and "Type of expense"</v>
      </c>
      <c r="E25" s="199"/>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2018&amp;C_x000D_&amp;1#&amp;"Calibri"&amp;10&amp;K000000 IN CONFIDENCE-STAFF&amp;RWorksheet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B16:B24 B11:B14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6"/>
  <sheetViews>
    <sheetView zoomScaleNormal="100" workbookViewId="0">
      <selection activeCell="F18" sqref="F18"/>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95" t="s">
        <v>153</v>
      </c>
      <c r="B1" s="195"/>
      <c r="C1" s="195"/>
      <c r="D1" s="195"/>
      <c r="E1" s="195"/>
      <c r="F1" s="195"/>
    </row>
    <row r="2" spans="1:6" ht="21" customHeight="1" x14ac:dyDescent="0.2">
      <c r="A2" s="4" t="s">
        <v>52</v>
      </c>
      <c r="B2" s="198" t="str">
        <f>'Summary and sign-off'!B2:F2</f>
        <v>Earthquake Commission</v>
      </c>
      <c r="C2" s="198"/>
      <c r="D2" s="198"/>
      <c r="E2" s="198"/>
      <c r="F2" s="198"/>
    </row>
    <row r="3" spans="1:6" ht="21" customHeight="1" x14ac:dyDescent="0.2">
      <c r="A3" s="4" t="s">
        <v>110</v>
      </c>
      <c r="B3" s="198" t="str">
        <f>'Summary and sign-off'!B3:F3</f>
        <v xml:space="preserve">Sid Miller </v>
      </c>
      <c r="C3" s="198"/>
      <c r="D3" s="198"/>
      <c r="E3" s="198"/>
      <c r="F3" s="198"/>
    </row>
    <row r="4" spans="1:6" ht="21" customHeight="1" x14ac:dyDescent="0.2">
      <c r="A4" s="4" t="s">
        <v>111</v>
      </c>
      <c r="B4" s="198">
        <f>'Summary and sign-off'!B4:F4</f>
        <v>44378</v>
      </c>
      <c r="C4" s="198"/>
      <c r="D4" s="198"/>
      <c r="E4" s="198"/>
      <c r="F4" s="198"/>
    </row>
    <row r="5" spans="1:6" ht="21" customHeight="1" x14ac:dyDescent="0.2">
      <c r="A5" s="4" t="s">
        <v>112</v>
      </c>
      <c r="B5" s="198">
        <f>'Summary and sign-off'!B5:F5</f>
        <v>44742</v>
      </c>
      <c r="C5" s="198"/>
      <c r="D5" s="198"/>
      <c r="E5" s="198"/>
      <c r="F5" s="198"/>
    </row>
    <row r="6" spans="1:6" ht="21" customHeight="1" x14ac:dyDescent="0.2">
      <c r="A6" s="4" t="s">
        <v>154</v>
      </c>
      <c r="B6" s="193" t="s">
        <v>80</v>
      </c>
      <c r="C6" s="193"/>
      <c r="D6" s="193"/>
      <c r="E6" s="193"/>
      <c r="F6" s="193"/>
    </row>
    <row r="7" spans="1:6" ht="21" customHeight="1" x14ac:dyDescent="0.2">
      <c r="A7" s="4" t="s">
        <v>56</v>
      </c>
      <c r="B7" s="193" t="s">
        <v>83</v>
      </c>
      <c r="C7" s="193"/>
      <c r="D7" s="193"/>
      <c r="E7" s="193"/>
      <c r="F7" s="193"/>
    </row>
    <row r="8" spans="1:6" ht="36" customHeight="1" x14ac:dyDescent="0.2">
      <c r="A8" s="202" t="s">
        <v>155</v>
      </c>
      <c r="B8" s="202"/>
      <c r="C8" s="202"/>
      <c r="D8" s="202"/>
      <c r="E8" s="202"/>
      <c r="F8" s="202"/>
    </row>
    <row r="9" spans="1:6" ht="36" customHeight="1" x14ac:dyDescent="0.2">
      <c r="A9" s="210" t="s">
        <v>156</v>
      </c>
      <c r="B9" s="211"/>
      <c r="C9" s="211"/>
      <c r="D9" s="211"/>
      <c r="E9" s="211"/>
      <c r="F9" s="211"/>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44407</v>
      </c>
      <c r="B12" s="164" t="s">
        <v>176</v>
      </c>
      <c r="C12" s="165" t="s">
        <v>96</v>
      </c>
      <c r="D12" s="164" t="s">
        <v>212</v>
      </c>
      <c r="E12" s="166" t="s">
        <v>91</v>
      </c>
      <c r="F12" s="167"/>
    </row>
    <row r="13" spans="1:6" s="87" customFormat="1" x14ac:dyDescent="0.2">
      <c r="A13" s="157">
        <v>44552</v>
      </c>
      <c r="B13" s="164" t="s">
        <v>213</v>
      </c>
      <c r="C13" s="165" t="s">
        <v>96</v>
      </c>
      <c r="D13" s="164" t="s">
        <v>214</v>
      </c>
      <c r="E13" s="166" t="s">
        <v>91</v>
      </c>
      <c r="F13" s="167" t="s">
        <v>219</v>
      </c>
    </row>
    <row r="14" spans="1:6" s="87" customFormat="1" x14ac:dyDescent="0.2">
      <c r="A14" s="157">
        <v>44552</v>
      </c>
      <c r="B14" s="164" t="s">
        <v>215</v>
      </c>
      <c r="C14" s="165" t="s">
        <v>96</v>
      </c>
      <c r="D14" s="164" t="s">
        <v>217</v>
      </c>
      <c r="E14" s="166" t="s">
        <v>91</v>
      </c>
      <c r="F14" s="167" t="s">
        <v>219</v>
      </c>
    </row>
    <row r="15" spans="1:6" s="87" customFormat="1" x14ac:dyDescent="0.2">
      <c r="A15" s="157">
        <v>44552</v>
      </c>
      <c r="B15" s="164" t="s">
        <v>216</v>
      </c>
      <c r="C15" s="165" t="s">
        <v>96</v>
      </c>
      <c r="D15" s="164" t="s">
        <v>218</v>
      </c>
      <c r="E15" s="166" t="s">
        <v>91</v>
      </c>
      <c r="F15" s="167" t="s">
        <v>219</v>
      </c>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4</v>
      </c>
      <c r="D25" s="155" t="str">
        <f>IF(SUBTOTAL(3,C11:C24)=SUBTOTAL(103,C11:C24),'Summary and sign-off'!$A$48,'Summary and sign-off'!$A$49)</f>
        <v>Check - there are no hidden rows with data</v>
      </c>
      <c r="E25" s="199" t="str">
        <f>IF('Summary and sign-off'!F60='Summary and sign-off'!F54,'Summary and sign-off'!A52,'Summary and sign-off'!A50)</f>
        <v>Check - each entry provides sufficient information</v>
      </c>
      <c r="F25" s="199"/>
      <c r="G25" s="87"/>
    </row>
    <row r="26" spans="1:7" ht="25.5" customHeight="1" x14ac:dyDescent="0.25">
      <c r="A26" s="89"/>
      <c r="B26" s="90" t="s">
        <v>96</v>
      </c>
      <c r="C26" s="91">
        <f>COUNTIF(C11:C24,'Summary and sign-off'!A45)</f>
        <v>4</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2018&amp;C_x000D_&amp;1#&amp;"Calibri"&amp;10&amp;K000000 IN CONFIDENCE-STAFF&amp;RWorksheet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Document" ma:contentTypeID="0x01010076C29D073067D9448039A1419D56AED600FC4067F206484343A7CEC3152AF51CF6" ma:contentTypeVersion="33" ma:contentTypeDescription="Create a new document." ma:contentTypeScope="" ma:versionID="8d3dd951f6dff914346ffef1b2b147ad">
  <xsd:schema xmlns:xsd="http://www.w3.org/2001/XMLSchema" xmlns:xs="http://www.w3.org/2001/XMLSchema" xmlns:p="http://schemas.microsoft.com/office/2006/metadata/properties" xmlns:ns2="66704092-311d-4623-8c81-e111139b239e" xmlns:ns3="6ffc27c9-43cd-4736-a5d6-c0484359aef4" xmlns:ns4="96fe36d3-859e-4365-9387-bc9caa985cea" xmlns:ns5="77f2ea15-2457-45ae-b05a-69f932904f88" targetNamespace="http://schemas.microsoft.com/office/2006/metadata/properties" ma:root="true" ma:fieldsID="395c1fae95b31c733d86071ccce82792" ns2:_="" ns3:_="" ns4:_="" ns5:_="">
    <xsd:import namespace="66704092-311d-4623-8c81-e111139b239e"/>
    <xsd:import namespace="6ffc27c9-43cd-4736-a5d6-c0484359aef4"/>
    <xsd:import namespace="96fe36d3-859e-4365-9387-bc9caa985cea"/>
    <xsd:import namespace="77f2ea15-2457-45ae-b05a-69f932904f88"/>
    <xsd:element name="properties">
      <xsd:complexType>
        <xsd:sequence>
          <xsd:element name="documentManagement">
            <xsd:complexType>
              <xsd:all>
                <xsd:element ref="ns2:DataClassification" minOccurs="0"/>
                <xsd:element ref="ns2:Narrative" minOccurs="0"/>
                <xsd:element ref="ns3:AggregationNarrative" minOccurs="0"/>
                <xsd:element ref="ns3:AggregationStatus" minOccurs="0"/>
                <xsd:element ref="ns3:PRADateDisposal" minOccurs="0"/>
                <xsd:element ref="ns3:PRAText1" minOccurs="0"/>
                <xsd:element ref="ns3:PRAText2" minOccurs="0"/>
                <xsd:element ref="ns3:PRAText3" minOccurs="0"/>
                <xsd:element ref="ns3:PRAText4" minOccurs="0"/>
                <xsd:element ref="ns3:PRAText5" minOccurs="0"/>
                <xsd:element ref="ns3:PRAType" minOccurs="0"/>
                <xsd:element ref="ns2:Project" minOccurs="0"/>
                <xsd:element ref="ns2:CategoryName" minOccurs="0"/>
                <xsd:element ref="ns2:CategoryValue" minOccurs="0"/>
                <xsd:element ref="ns2:DocumentType" minOccurs="0"/>
                <xsd:element ref="ns2:Function" minOccurs="0"/>
                <xsd:element ref="ns2:Activity" minOccurs="0"/>
                <xsd:element ref="ns2:Subactivity" minOccurs="0"/>
                <xsd:element ref="ns2:Case" minOccurs="0"/>
                <xsd:element ref="ns3:Year" minOccurs="0"/>
                <xsd:element ref="ns4:MediaServiceMetadata" minOccurs="0"/>
                <xsd:element ref="ns4:MediaServiceFastMetadata" minOccurs="0"/>
                <xsd:element ref="ns5:SharedWithUsers" minOccurs="0"/>
                <xsd:element ref="ns5:SharedWithDetail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04092-311d-4623-8c81-e111139b239e" elementFormDefault="qualified">
    <xsd:import namespace="http://schemas.microsoft.com/office/2006/documentManagement/types"/>
    <xsd:import namespace="http://schemas.microsoft.com/office/infopath/2007/PartnerControls"/>
    <xsd:element name="DataClassification" ma:index="8" nillable="true" ma:displayName="Data Classification" ma:default="EQC USE ONLY – IN-CONFIDENCE" ma:format="Dropdown" ma:hidden="true" ma:internalName="DataClassification" ma:readOnly="false">
      <xsd:simpleType>
        <xsd:restriction base="dms:Choice">
          <xsd:enumeration value="EQC USE ONLY – IN-CONFIDENCE"/>
          <xsd:enumeration value="UNCLASSIFIED"/>
        </xsd:restriction>
      </xsd:simpleType>
    </xsd:element>
    <xsd:element name="Narrative" ma:index="9" nillable="true" ma:displayName="Narrative" ma:description="Description of document that may help find it later or to understand context better" ma:internalName="Narrative" ma:readOnly="false">
      <xsd:simpleType>
        <xsd:restriction base="dms:Note">
          <xsd:maxLength value="255"/>
        </xsd:restriction>
      </xsd:simpleType>
    </xsd:element>
    <xsd:element name="Project" ma:index="19" nillable="true" ma:displayName="Project" ma:default="NA" ma:hidden="true" ma:internalName="Project" ma:readOnly="false">
      <xsd:simpleType>
        <xsd:restriction base="dms:Text">
          <xsd:maxLength value="255"/>
        </xsd:restriction>
      </xsd:simpleType>
    </xsd:element>
    <xsd:element name="CategoryName" ma:index="20" nillable="true" ma:displayName="Topic" ma:hidden="true" ma:internalName="CategoryName" ma:readOnly="false">
      <xsd:simpleType>
        <xsd:restriction base="dms:Text">
          <xsd:maxLength value="255"/>
        </xsd:restriction>
      </xsd:simpleType>
    </xsd:element>
    <xsd:element name="CategoryValue" ma:index="21" nillable="true" ma:displayName="Category Value" ma:default="NA" ma:hidden="true" ma:internalName="CategoryValue" ma:readOnly="false">
      <xsd:simpleType>
        <xsd:restriction base="dms:Text">
          <xsd:maxLength value="255"/>
        </xsd:restriction>
      </xsd:simpleType>
    </xsd:element>
    <xsd:element name="DocumentType" ma:index="22" nillable="true" ma:displayName="Document Type" ma:format="Dropdown" ma:hidden="true" ma:internalName="DocumentType" ma:readOnly="false">
      <xsd:simpleType>
        <xsd:restriction base="dms:Choice">
          <xsd:enumeration value="APPLICATION, Permit, Infrastructure related"/>
          <xsd:enumeration value="CALCULATION, Workings"/>
          <xsd:enumeration value="CERTIFICATE, Award, Recognition"/>
          <xsd:enumeration value="CHECKLIST or Register, Matrix, Records Control"/>
          <xsd:enumeration value="COMMUNICATION, Correspondence, Publication"/>
          <xsd:enumeration value="CONTRACT, Variation, Agreement"/>
          <xsd:enumeration value="DESIGN or Architecture"/>
          <xsd:enumeration value="DRAWING, Map, Flowchart, Plan, Charter"/>
          <xsd:enumeration value="EMPLOYMENT or Personnel related"/>
          <xsd:enumeration value="FINANCIAL related"/>
          <xsd:enumeration value="FORM or Template"/>
          <xsd:enumeration value="GOVERNANCE, Rules and Regulations, Environment"/>
          <xsd:enumeration value="IMAGE, Video, Multimedia, Screenshot"/>
          <xsd:enumeration value="MINUTES, Agenda, Notes, Memo, Filenote"/>
          <xsd:enumeration value="POLICY or Procedure, Process, SOP"/>
          <xsd:enumeration value="PRESENTATION, Speech"/>
          <xsd:enumeration value="PROCUREMENT related"/>
          <xsd:enumeration value="PROJECT related"/>
          <xsd:enumeration value="REFERENCE, Supporting Documentation"/>
          <xsd:enumeration value="SERVICE REQUEST, Change Management"/>
          <xsd:enumeration value="SPECIFICATION, Standard"/>
          <xsd:enumeration value="TRAINING, Operating or System Manual"/>
          <xsd:enumeration value="WORKSHEET, Roster"/>
          <xsd:enumeration value="Not yet defined"/>
        </xsd:restriction>
      </xsd:simpleType>
    </xsd:element>
    <xsd:element name="Function" ma:index="23" nillable="true" ma:displayName="Function" ma:default="Managing EQC" ma:hidden="true" ma:internalName="Function" ma:readOnly="false">
      <xsd:simpleType>
        <xsd:restriction base="dms:Text">
          <xsd:maxLength value="255"/>
        </xsd:restriction>
      </xsd:simpleType>
    </xsd:element>
    <xsd:element name="Activity" ma:index="24" nillable="true" ma:displayName="Activity" ma:default="Financial Management" ma:hidden="true" ma:internalName="Activity" ma:readOnly="false">
      <xsd:simpleType>
        <xsd:restriction base="dms:Text">
          <xsd:maxLength value="255"/>
        </xsd:restriction>
      </xsd:simpleType>
    </xsd:element>
    <xsd:element name="Subactivity" ma:index="25" nillable="true" ma:displayName="Subactivity" ma:default="Reporting - Internal" ma:hidden="true" ma:internalName="Subactivity" ma:readOnly="false">
      <xsd:simpleType>
        <xsd:restriction base="dms:Text">
          <xsd:maxLength value="255"/>
        </xsd:restriction>
      </xsd:simpleType>
    </xsd:element>
    <xsd:element name="Case" ma:index="26" nillable="true" ma:displayName="Case" ma:default="NA" ma:hidden="true" ma:internalName="Cas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fc27c9-43cd-4736-a5d6-c0484359aef4" elementFormDefault="qualified">
    <xsd:import namespace="http://schemas.microsoft.com/office/2006/documentManagement/types"/>
    <xsd:import namespace="http://schemas.microsoft.com/office/infopath/2007/PartnerControls"/>
    <xsd:element name="AggregationNarrative" ma:index="10" nillable="true" ma:displayName="Aggregation Narrative" ma:hidden="true" ma:internalName="AggregationNarrative" ma:readOnly="false">
      <xsd:simpleType>
        <xsd:restriction base="dms:Text">
          <xsd:maxLength value="255"/>
        </xsd:restriction>
      </xsd:simpleType>
    </xsd:element>
    <xsd:element name="AggregationStatus" ma:index="11"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ADateDisposal" ma:index="12" nillable="true" ma:displayName="PRA Date Disposal" ma:format="DateOnly" ma:hidden="true" ma:internalName="PRADateDisposal" ma:readOnly="false">
      <xsd:simpleType>
        <xsd:restriction base="dms:DateTime"/>
      </xsd:simpleType>
    </xsd:element>
    <xsd:element name="PRAText1" ma:index="13" nillable="true" ma:displayName="PRA Text 1" ma:hidden="true" ma:internalName="PRAText1" ma:readOnly="false">
      <xsd:simpleType>
        <xsd:restriction base="dms:Text">
          <xsd:maxLength value="255"/>
        </xsd:restriction>
      </xsd:simpleType>
    </xsd:element>
    <xsd:element name="PRAText2" ma:index="14" nillable="true" ma:displayName="PRA Text 2" ma:hidden="true" ma:internalName="PRAText2" ma:readOnly="false">
      <xsd:simpleType>
        <xsd:restriction base="dms:Text">
          <xsd:maxLength value="255"/>
        </xsd:restriction>
      </xsd:simpleType>
    </xsd:element>
    <xsd:element name="PRAText3" ma:index="15" nillable="true" ma:displayName="PRA Text 3" ma:hidden="true" ma:internalName="PRAText3" ma:readOnly="false">
      <xsd:simpleType>
        <xsd:restriction base="dms:Text">
          <xsd:maxLength value="255"/>
        </xsd:restriction>
      </xsd:simpleType>
    </xsd:element>
    <xsd:element name="PRAText4" ma:index="16" nillable="true" ma:displayName="PRA Text 4" ma:hidden="true" ma:internalName="PRAText4" ma:readOnly="false">
      <xsd:simpleType>
        <xsd:restriction base="dms:Text">
          <xsd:maxLength value="255"/>
        </xsd:restriction>
      </xsd:simpleType>
    </xsd:element>
    <xsd:element name="PRAText5" ma:index="17" nillable="true" ma:displayName="PRA Text 5" ma:hidden="true" ma:internalName="PRAText5" ma:readOnly="false">
      <xsd:simpleType>
        <xsd:restriction base="dms:Text">
          <xsd:maxLength value="255"/>
        </xsd:restriction>
      </xsd:simpleType>
    </xsd:element>
    <xsd:element name="PRAType" ma:index="18" nillable="true" ma:displayName="PRA Type" ma:hidden="true" ma:internalName="PRAType" ma:readOnly="false">
      <xsd:simpleType>
        <xsd:restriction base="dms:Text">
          <xsd:maxLength value="255"/>
        </xsd:restriction>
      </xsd:simpleType>
    </xsd:element>
    <xsd:element name="Year" ma:index="27" nillable="true" ma:displayName="Financial 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fe36d3-859e-4365-9387-bc9caa985ce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f2ea15-2457-45ae-b05a-69f932904f88"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ggregationStatus xmlns="6ffc27c9-43cd-4736-a5d6-c0484359aef4">Normal</AggregationStatus>
    <DataClassification xmlns="66704092-311d-4623-8c81-e111139b239e">EQC USE ONLY – IN-CONFIDENCE</DataClassification>
    <PRAText2 xmlns="6ffc27c9-43cd-4736-a5d6-c0484359aef4" xsi:nil="true"/>
    <Function xmlns="66704092-311d-4623-8c81-e111139b239e">Managing EQC</Function>
    <Activity xmlns="66704092-311d-4623-8c81-e111139b239e">Financial Management</Activity>
    <PRAText3 xmlns="6ffc27c9-43cd-4736-a5d6-c0484359aef4" xsi:nil="true"/>
    <Year xmlns="6ffc27c9-43cd-4736-a5d6-c0484359aef4">CE Expenses</Year>
    <DocumentType xmlns="66704092-311d-4623-8c81-e111139b239e" xsi:nil="true"/>
    <PRAType xmlns="6ffc27c9-43cd-4736-a5d6-c0484359aef4" xsi:nil="true"/>
    <PRAText4 xmlns="6ffc27c9-43cd-4736-a5d6-c0484359aef4" xsi:nil="true"/>
    <PRADateDisposal xmlns="6ffc27c9-43cd-4736-a5d6-c0484359aef4" xsi:nil="true"/>
    <Case xmlns="66704092-311d-4623-8c81-e111139b239e">NA</Case>
    <Narrative xmlns="66704092-311d-4623-8c81-e111139b239e" xsi:nil="true"/>
    <CategoryName xmlns="66704092-311d-4623-8c81-e111139b239e">Sensitive Expenditure</CategoryName>
    <CategoryValue xmlns="66704092-311d-4623-8c81-e111139b239e">NA</CategoryValue>
    <Project xmlns="66704092-311d-4623-8c81-e111139b239e">NA</Project>
    <PRAText5 xmlns="6ffc27c9-43cd-4736-a5d6-c0484359aef4" xsi:nil="true"/>
    <AggregationNarrative xmlns="6ffc27c9-43cd-4736-a5d6-c0484359aef4" xsi:nil="true"/>
    <PRAText1 xmlns="6ffc27c9-43cd-4736-a5d6-c0484359aef4" xsi:nil="true"/>
    <Subactivity xmlns="66704092-311d-4623-8c81-e111139b239e">Reporting - Internal</Subactivity>
    <SharedWithUsers xmlns="77f2ea15-2457-45ae-b05a-69f932904f88">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8137BCC8-BE81-48A0-BA7D-348180132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04092-311d-4623-8c81-e111139b239e"/>
    <ds:schemaRef ds:uri="6ffc27c9-43cd-4736-a5d6-c0484359aef4"/>
    <ds:schemaRef ds:uri="96fe36d3-859e-4365-9387-bc9caa985cea"/>
    <ds:schemaRef ds:uri="77f2ea15-2457-45ae-b05a-69f932904f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openxmlformats.org/package/2006/metadata/core-properties"/>
    <ds:schemaRef ds:uri="http://purl.org/dc/terms/"/>
    <ds:schemaRef ds:uri="6ffc27c9-43cd-4736-a5d6-c0484359aef4"/>
    <ds:schemaRef ds:uri="http://purl.org/dc/elements/1.1/"/>
    <ds:schemaRef ds:uri="77f2ea15-2457-45ae-b05a-69f932904f88"/>
    <ds:schemaRef ds:uri="http://schemas.microsoft.com/office/2006/documentManagement/types"/>
    <ds:schemaRef ds:uri="http://www.w3.org/XML/1998/namespace"/>
    <ds:schemaRef ds:uri="http://schemas.microsoft.com/office/infopath/2007/PartnerControls"/>
    <ds:schemaRef ds:uri="96fe36d3-859e-4365-9387-bc9caa985cea"/>
    <ds:schemaRef ds:uri="66704092-311d-4623-8c81-e111139b239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Ciaran Hyslop</cp:lastModifiedBy>
  <cp:revision/>
  <dcterms:created xsi:type="dcterms:W3CDTF">2010-10-17T20:59:02Z</dcterms:created>
  <dcterms:modified xsi:type="dcterms:W3CDTF">2022-11-09T22:57:19Z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0x01010076C29D073067D9448039A1419D56AED600FC4067F206484343A7CEC3152AF51CF6</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16d19f6e-462c-4a45-8c48-3a4063e740ea</vt:lpwstr>
  </property>
  <property fmtid="{D5CDD505-2E9C-101B-9397-08002B2CF9AE}" pid="10" name="SharedWithUsers">
    <vt:lpwstr>87;#Ken Smart;#157;#Nehalkumar patel</vt:lpwstr>
  </property>
  <property fmtid="{D5CDD505-2E9C-101B-9397-08002B2CF9AE}" pid="11" name="_dlc_DocId">
    <vt:lpwstr>FINM-591346615-40</vt:lpwstr>
  </property>
  <property fmtid="{D5CDD505-2E9C-101B-9397-08002B2CF9AE}" pid="12" name="_dlc_DocIdUrl">
    <vt:lpwstr>https://eqcnz.sharepoint.com/sites/DMSFincMgt/_layouts/15/DocIdRedir.aspx?ID=FINM-591346615-40, FINM-591346615-40</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y fmtid="{D5CDD505-2E9C-101B-9397-08002B2CF9AE}" pid="15" name="MSIP_Label_33315ce2-72d4-49f4-9b78-787fb40d56de_Enabled">
    <vt:lpwstr>true</vt:lpwstr>
  </property>
  <property fmtid="{D5CDD505-2E9C-101B-9397-08002B2CF9AE}" pid="16" name="MSIP_Label_33315ce2-72d4-49f4-9b78-787fb40d56de_SetDate">
    <vt:lpwstr>2022-08-31T02:39:09Z</vt:lpwstr>
  </property>
  <property fmtid="{D5CDD505-2E9C-101B-9397-08002B2CF9AE}" pid="17" name="MSIP_Label_33315ce2-72d4-49f4-9b78-787fb40d56de_Method">
    <vt:lpwstr>Privileged</vt:lpwstr>
  </property>
  <property fmtid="{D5CDD505-2E9C-101B-9397-08002B2CF9AE}" pid="18" name="MSIP_Label_33315ce2-72d4-49f4-9b78-787fb40d56de_Name">
    <vt:lpwstr>IN CONFIDENCE-STAFF</vt:lpwstr>
  </property>
  <property fmtid="{D5CDD505-2E9C-101B-9397-08002B2CF9AE}" pid="19" name="MSIP_Label_33315ce2-72d4-49f4-9b78-787fb40d56de_SiteId">
    <vt:lpwstr>86a6f104-40bb-42f9-80b8-db92c7ff68b2</vt:lpwstr>
  </property>
  <property fmtid="{D5CDD505-2E9C-101B-9397-08002B2CF9AE}" pid="20" name="MSIP_Label_33315ce2-72d4-49f4-9b78-787fb40d56de_ActionId">
    <vt:lpwstr>bed91630-0295-4861-b58f-8d8cf0e93aec</vt:lpwstr>
  </property>
  <property fmtid="{D5CDD505-2E9C-101B-9397-08002B2CF9AE}" pid="21" name="MSIP_Label_33315ce2-72d4-49f4-9b78-787fb40d56de_ContentBits">
    <vt:lpwstr>2</vt:lpwstr>
  </property>
</Properties>
</file>